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-AVM\TAF\Standaard\Doelgroepen\Maandboek\2021\NED\"/>
    </mc:Choice>
  </mc:AlternateContent>
  <bookViews>
    <workbookView xWindow="0" yWindow="0" windowWidth="28800" windowHeight="14145"/>
  </bookViews>
  <sheets>
    <sheet name="feb" sheetId="1" r:id="rId1"/>
  </sheets>
  <externalReferences>
    <externalReference r:id="rId2"/>
  </externalReferences>
  <definedNames>
    <definedName name="_xlnm.Print_Area" localSheetId="0">feb!$C$1:$X$109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H102" i="1"/>
  <c r="E102" i="1"/>
  <c r="D102" i="1"/>
  <c r="G102" i="1" s="1"/>
  <c r="I92" i="1"/>
  <c r="H92" i="1"/>
  <c r="E92" i="1"/>
  <c r="D92" i="1"/>
  <c r="I84" i="1"/>
  <c r="H84" i="1"/>
  <c r="E84" i="1"/>
  <c r="D84" i="1"/>
  <c r="F84" i="1" s="1"/>
  <c r="I80" i="1"/>
  <c r="H80" i="1"/>
  <c r="E80" i="1"/>
  <c r="D80" i="1"/>
  <c r="I74" i="1"/>
  <c r="H74" i="1"/>
  <c r="E74" i="1"/>
  <c r="D74" i="1"/>
  <c r="I66" i="1"/>
  <c r="H66" i="1"/>
  <c r="J66" i="1" s="1"/>
  <c r="E66" i="1"/>
  <c r="D66" i="1"/>
  <c r="I58" i="1"/>
  <c r="H58" i="1"/>
  <c r="J58" i="1" s="1"/>
  <c r="E58" i="1"/>
  <c r="D58" i="1"/>
  <c r="I56" i="1"/>
  <c r="H56" i="1"/>
  <c r="K56" i="1" s="1"/>
  <c r="E56" i="1"/>
  <c r="D56" i="1"/>
  <c r="U54" i="1"/>
  <c r="T54" i="1"/>
  <c r="W54" i="1" s="1"/>
  <c r="Q54" i="1"/>
  <c r="P54" i="1"/>
  <c r="K54" i="1"/>
  <c r="I54" i="1"/>
  <c r="H54" i="1"/>
  <c r="J54" i="1" s="1"/>
  <c r="E54" i="1"/>
  <c r="D54" i="1"/>
  <c r="U52" i="1"/>
  <c r="T52" i="1"/>
  <c r="Q52" i="1"/>
  <c r="P52" i="1"/>
  <c r="U50" i="1"/>
  <c r="T50" i="1"/>
  <c r="V50" i="1" s="1"/>
  <c r="Q50" i="1"/>
  <c r="P50" i="1"/>
  <c r="U48" i="1"/>
  <c r="T48" i="1"/>
  <c r="Q48" i="1"/>
  <c r="P48" i="1"/>
  <c r="U46" i="1"/>
  <c r="T46" i="1"/>
  <c r="Q46" i="1"/>
  <c r="P46" i="1"/>
  <c r="U44" i="1"/>
  <c r="T44" i="1"/>
  <c r="Q44" i="1"/>
  <c r="P44" i="1"/>
  <c r="I44" i="1"/>
  <c r="H44" i="1"/>
  <c r="E44" i="1"/>
  <c r="D44" i="1"/>
  <c r="I38" i="1"/>
  <c r="H38" i="1"/>
  <c r="I36" i="1"/>
  <c r="H36" i="1"/>
  <c r="E36" i="1"/>
  <c r="D36" i="1"/>
  <c r="F36" i="1" s="1"/>
  <c r="U34" i="1"/>
  <c r="T34" i="1"/>
  <c r="Q34" i="1"/>
  <c r="P34" i="1"/>
  <c r="S33" i="1"/>
  <c r="U32" i="1"/>
  <c r="T32" i="1"/>
  <c r="V32" i="1" s="1"/>
  <c r="Q32" i="1"/>
  <c r="P32" i="1"/>
  <c r="K32" i="1"/>
  <c r="K76" i="1" s="1"/>
  <c r="I32" i="1"/>
  <c r="I76" i="1" s="1"/>
  <c r="H32" i="1"/>
  <c r="H76" i="1" s="1"/>
  <c r="G32" i="1"/>
  <c r="G76" i="1" s="1"/>
  <c r="E32" i="1"/>
  <c r="E76" i="1" s="1"/>
  <c r="D32" i="1"/>
  <c r="D76" i="1" s="1"/>
  <c r="U30" i="1"/>
  <c r="T30" i="1"/>
  <c r="V30" i="1" s="1"/>
  <c r="Q30" i="1"/>
  <c r="P30" i="1"/>
  <c r="I30" i="1"/>
  <c r="H30" i="1"/>
  <c r="E30" i="1"/>
  <c r="D30" i="1"/>
  <c r="U28" i="1"/>
  <c r="T28" i="1"/>
  <c r="Q28" i="1"/>
  <c r="P28" i="1"/>
  <c r="S28" i="1" s="1"/>
  <c r="U26" i="1"/>
  <c r="T26" i="1"/>
  <c r="Q26" i="1"/>
  <c r="S26" i="1" s="1"/>
  <c r="P26" i="1"/>
  <c r="U24" i="1"/>
  <c r="T24" i="1"/>
  <c r="Q24" i="1"/>
  <c r="P24" i="1"/>
  <c r="I22" i="1"/>
  <c r="H22" i="1"/>
  <c r="E22" i="1"/>
  <c r="D22" i="1"/>
  <c r="U20" i="1"/>
  <c r="T20" i="1"/>
  <c r="Q20" i="1"/>
  <c r="P20" i="1"/>
  <c r="I20" i="1"/>
  <c r="H20" i="1"/>
  <c r="E20" i="1"/>
  <c r="Q38" i="1" s="1"/>
  <c r="D20" i="1"/>
  <c r="T18" i="1"/>
  <c r="I18" i="1"/>
  <c r="H18" i="1"/>
  <c r="J18" i="1" s="1"/>
  <c r="E18" i="1"/>
  <c r="D18" i="1"/>
  <c r="D82" i="1" s="1"/>
  <c r="W16" i="1"/>
  <c r="S16" i="1"/>
  <c r="Q16" i="1"/>
  <c r="U16" i="1" s="1"/>
  <c r="P16" i="1"/>
  <c r="T16" i="1" s="1"/>
  <c r="I16" i="1"/>
  <c r="H16" i="1"/>
  <c r="K16" i="1" s="1"/>
  <c r="E16" i="1"/>
  <c r="E42" i="1" s="1"/>
  <c r="D16" i="1"/>
  <c r="D64" i="1" s="1"/>
  <c r="P14" i="1"/>
  <c r="U14" i="1" s="1"/>
  <c r="I12" i="1"/>
  <c r="H12" i="1"/>
  <c r="E12" i="1"/>
  <c r="S24" i="1" l="1"/>
  <c r="V20" i="1"/>
  <c r="R28" i="1"/>
  <c r="V48" i="1"/>
  <c r="G36" i="1"/>
  <c r="F92" i="1"/>
  <c r="V26" i="1"/>
  <c r="K36" i="1"/>
  <c r="W44" i="1"/>
  <c r="W52" i="1"/>
  <c r="G16" i="1"/>
  <c r="S30" i="1"/>
  <c r="S54" i="1"/>
  <c r="K66" i="1"/>
  <c r="W26" i="1"/>
  <c r="R30" i="1"/>
  <c r="R54" i="1"/>
  <c r="G56" i="1"/>
  <c r="J22" i="1"/>
  <c r="W24" i="1"/>
  <c r="W48" i="1"/>
  <c r="V54" i="1"/>
  <c r="J56" i="1"/>
  <c r="K58" i="1"/>
  <c r="J80" i="1"/>
  <c r="G92" i="1"/>
  <c r="V24" i="1"/>
  <c r="D34" i="1"/>
  <c r="W50" i="1"/>
  <c r="K22" i="1"/>
  <c r="V46" i="1"/>
  <c r="G54" i="1"/>
  <c r="F80" i="1"/>
  <c r="G84" i="1"/>
  <c r="K92" i="1"/>
  <c r="D42" i="1"/>
  <c r="F22" i="1"/>
  <c r="D50" i="1"/>
  <c r="S20" i="1"/>
  <c r="R24" i="1"/>
  <c r="W30" i="1"/>
  <c r="J36" i="1"/>
  <c r="K38" i="1"/>
  <c r="V44" i="1"/>
  <c r="W46" i="1"/>
  <c r="V52" i="1"/>
  <c r="G80" i="1"/>
  <c r="K84" i="1"/>
  <c r="F102" i="1"/>
  <c r="E46" i="1"/>
  <c r="G42" i="1"/>
  <c r="H64" i="1"/>
  <c r="H50" i="1"/>
  <c r="H42" i="1"/>
  <c r="H34" i="1"/>
  <c r="U38" i="1"/>
  <c r="G22" i="1"/>
  <c r="G44" i="1"/>
  <c r="F44" i="1"/>
  <c r="R46" i="1"/>
  <c r="I82" i="1"/>
  <c r="Q14" i="1"/>
  <c r="T14" i="1"/>
  <c r="I64" i="1"/>
  <c r="I50" i="1"/>
  <c r="I34" i="1"/>
  <c r="J20" i="1"/>
  <c r="J16" i="1"/>
  <c r="Q18" i="1"/>
  <c r="W32" i="1"/>
  <c r="S46" i="1"/>
  <c r="S48" i="1"/>
  <c r="W28" i="1"/>
  <c r="V28" i="1"/>
  <c r="D68" i="1"/>
  <c r="E82" i="1"/>
  <c r="G82" i="1" s="1"/>
  <c r="G20" i="1"/>
  <c r="P18" i="1"/>
  <c r="P38" i="1"/>
  <c r="R20" i="1"/>
  <c r="R26" i="1"/>
  <c r="K44" i="1"/>
  <c r="R48" i="1"/>
  <c r="G66" i="1"/>
  <c r="D98" i="1"/>
  <c r="D90" i="1"/>
  <c r="D86" i="1"/>
  <c r="D78" i="1"/>
  <c r="T40" i="1"/>
  <c r="R34" i="1"/>
  <c r="S44" i="1"/>
  <c r="R44" i="1"/>
  <c r="S50" i="1"/>
  <c r="R50" i="1"/>
  <c r="E50" i="1"/>
  <c r="E64" i="1"/>
  <c r="F64" i="1" s="1"/>
  <c r="F18" i="1"/>
  <c r="F16" i="1"/>
  <c r="G18" i="1"/>
  <c r="U18" i="1"/>
  <c r="V18" i="1" s="1"/>
  <c r="F20" i="1"/>
  <c r="S32" i="1"/>
  <c r="R32" i="1"/>
  <c r="S34" i="1"/>
  <c r="I42" i="1"/>
  <c r="D46" i="1"/>
  <c r="F66" i="1"/>
  <c r="G58" i="1"/>
  <c r="F58" i="1"/>
  <c r="H82" i="1"/>
  <c r="K18" i="1"/>
  <c r="K20" i="1"/>
  <c r="T38" i="1"/>
  <c r="E34" i="1"/>
  <c r="V34" i="1"/>
  <c r="W34" i="1"/>
  <c r="S52" i="1"/>
  <c r="R52" i="1"/>
  <c r="K80" i="1"/>
  <c r="K102" i="1"/>
  <c r="J102" i="1"/>
  <c r="F42" i="1"/>
  <c r="F54" i="1"/>
  <c r="F56" i="1"/>
  <c r="J92" i="1"/>
  <c r="W20" i="1"/>
  <c r="J38" i="1"/>
  <c r="J84" i="1"/>
  <c r="J44" i="1"/>
  <c r="G64" i="1" l="1"/>
  <c r="D38" i="1"/>
  <c r="F82" i="1"/>
  <c r="S38" i="1"/>
  <c r="R38" i="1"/>
  <c r="J50" i="1"/>
  <c r="K50" i="1"/>
  <c r="J64" i="1"/>
  <c r="H68" i="1"/>
  <c r="K64" i="1"/>
  <c r="E38" i="1"/>
  <c r="G34" i="1"/>
  <c r="F34" i="1"/>
  <c r="F50" i="1"/>
  <c r="G50" i="1"/>
  <c r="H98" i="1"/>
  <c r="H90" i="1"/>
  <c r="H86" i="1"/>
  <c r="H78" i="1"/>
  <c r="K82" i="1"/>
  <c r="J82" i="1"/>
  <c r="G46" i="1"/>
  <c r="F46" i="1"/>
  <c r="P40" i="1"/>
  <c r="R18" i="1"/>
  <c r="S18" i="1"/>
  <c r="I46" i="1"/>
  <c r="E68" i="1"/>
  <c r="Q40" i="1"/>
  <c r="D94" i="1"/>
  <c r="G90" i="1"/>
  <c r="I78" i="1"/>
  <c r="I90" i="1"/>
  <c r="I86" i="1"/>
  <c r="I98" i="1"/>
  <c r="V38" i="1"/>
  <c r="W38" i="1"/>
  <c r="U40" i="1"/>
  <c r="W18" i="1"/>
  <c r="D100" i="1"/>
  <c r="E98" i="1"/>
  <c r="F98" i="1" s="1"/>
  <c r="E90" i="1"/>
  <c r="E86" i="1"/>
  <c r="E78" i="1"/>
  <c r="I68" i="1"/>
  <c r="J34" i="1"/>
  <c r="K34" i="1"/>
  <c r="J42" i="1"/>
  <c r="H46" i="1"/>
  <c r="K42" i="1"/>
  <c r="G78" i="1" l="1"/>
  <c r="J68" i="1"/>
  <c r="K68" i="1"/>
  <c r="S40" i="1"/>
  <c r="R40" i="1"/>
  <c r="H100" i="1"/>
  <c r="J98" i="1"/>
  <c r="K98" i="1"/>
  <c r="F38" i="1"/>
  <c r="G38" i="1"/>
  <c r="V40" i="1"/>
  <c r="G86" i="1"/>
  <c r="E94" i="1"/>
  <c r="I100" i="1"/>
  <c r="F86" i="1"/>
  <c r="K78" i="1"/>
  <c r="J78" i="1"/>
  <c r="J46" i="1"/>
  <c r="K46" i="1"/>
  <c r="E100" i="1"/>
  <c r="F78" i="1"/>
  <c r="G98" i="1"/>
  <c r="I94" i="1"/>
  <c r="F90" i="1"/>
  <c r="K86" i="1"/>
  <c r="J86" i="1"/>
  <c r="G68" i="1"/>
  <c r="H94" i="1"/>
  <c r="K90" i="1"/>
  <c r="J90" i="1"/>
  <c r="W40" i="1"/>
  <c r="F68" i="1"/>
  <c r="G100" i="1" l="1"/>
  <c r="J94" i="1"/>
  <c r="K94" i="1"/>
  <c r="G94" i="1"/>
  <c r="F100" i="1"/>
  <c r="F94" i="1"/>
  <c r="J100" i="1"/>
  <c r="K100" i="1"/>
</calcChain>
</file>

<file path=xl/sharedStrings.xml><?xml version="1.0" encoding="utf-8"?>
<sst xmlns="http://schemas.openxmlformats.org/spreadsheetml/2006/main" count="106" uniqueCount="62">
  <si>
    <t>(1)</t>
  </si>
  <si>
    <t>(2)</t>
  </si>
  <si>
    <t xml:space="preserve">        Verkeer en vervoer per maand</t>
  </si>
  <si>
    <t>januari -</t>
  </si>
  <si>
    <t>Verkeer &amp; Vervoer</t>
  </si>
  <si>
    <t>februari</t>
  </si>
  <si>
    <t>vergeleken</t>
  </si>
  <si>
    <t>Vracht</t>
  </si>
  <si>
    <t>met 2020</t>
  </si>
  <si>
    <t>Vliegtuigbewegingen</t>
  </si>
  <si>
    <t>Passagiers (incl. transito)</t>
  </si>
  <si>
    <t>Vracht    (ton)</t>
  </si>
  <si>
    <t>Vracht (ton)</t>
  </si>
  <si>
    <t>Binnenkomend</t>
  </si>
  <si>
    <t>Post (ton)</t>
  </si>
  <si>
    <t>waarvan:</t>
  </si>
  <si>
    <t>Europa (incl. Domestic)</t>
  </si>
  <si>
    <t>Noord-Amerika</t>
  </si>
  <si>
    <t>Latijns Amerika</t>
  </si>
  <si>
    <t>Afrika</t>
  </si>
  <si>
    <t>Midden-Oosten</t>
  </si>
  <si>
    <t>Verre-Oosten</t>
  </si>
  <si>
    <t>Lijndienst</t>
  </si>
  <si>
    <t>Niet lijndienst</t>
  </si>
  <si>
    <t>Uitgaand</t>
  </si>
  <si>
    <t>Europa</t>
  </si>
  <si>
    <t>Intercontinentaal</t>
  </si>
  <si>
    <t>Nachtvluchten</t>
  </si>
  <si>
    <t>Vroege ochtendvluchten</t>
  </si>
  <si>
    <t>Vracht vluchten</t>
  </si>
  <si>
    <t>Definities</t>
  </si>
  <si>
    <t>Een start of landing van een vliegtuig in lijndienst of niet-lijndienst</t>
  </si>
  <si>
    <t>General Aviation</t>
  </si>
  <si>
    <t>in het handelsverkeer.</t>
  </si>
  <si>
    <t>Totaal aantal bewegingen</t>
  </si>
  <si>
    <t>Alle civiele luchtverkeer anders dan in het handelsverkeer, t.b.v. foto's,</t>
  </si>
  <si>
    <t>taxi, opleiding, enz.</t>
  </si>
  <si>
    <t>Passagiers</t>
  </si>
  <si>
    <t>Nacht vluchten</t>
  </si>
  <si>
    <t xml:space="preserve">Vliegtuigbewegingen aankomend of vertrekkend tussen 23.00 uur en </t>
  </si>
  <si>
    <t>06.00 uur.</t>
  </si>
  <si>
    <t>Vliegtuigbeweginen bedoeld voor commercieel transport van</t>
  </si>
  <si>
    <t>alleen goederen en/of post.</t>
  </si>
  <si>
    <t>Transito</t>
  </si>
  <si>
    <t>Alle passagiers op lijndienst- en niet-lijndienst vluchten inclusief</t>
  </si>
  <si>
    <t>Passagiers  (*)</t>
  </si>
  <si>
    <t>niet-betalende passagiers, bemanning en baby's.</t>
  </si>
  <si>
    <t>O &amp; D passagiers</t>
  </si>
  <si>
    <t>Originating &amp; Destinating passagiers; die passagiers wiens vlucht</t>
  </si>
  <si>
    <t>start of eindigt op Amsterdam Airport Schiphol.</t>
  </si>
  <si>
    <t>Transfer passagiers</t>
  </si>
  <si>
    <t>Passagiers die landen op Amsterdam Airport Schiphol en direct</t>
  </si>
  <si>
    <t>overstappen op een vertrekkende vlucht, met verschillende vliegtuigen</t>
  </si>
  <si>
    <t>en vluchtnummers.</t>
  </si>
  <si>
    <t>Transito passagiers</t>
  </si>
  <si>
    <t>Passagiers welke aankomen en vertrekken met één en hetzelfde vliegtuig</t>
  </si>
  <si>
    <t>Betalende en niet betalende vracht, inclusief express vracht.</t>
  </si>
  <si>
    <t>Goederen die de luchthaven verlaten in hetzelfde vliegtuig als degene</t>
  </si>
  <si>
    <t>O &amp; D</t>
  </si>
  <si>
    <t>waarmee ze aankwamen (transito-vracht), worden niet meegeteld.</t>
  </si>
  <si>
    <t>Transfer</t>
  </si>
  <si>
    <t>(*)  excl.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</si>
</sst>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_-* #,##0\-;_-* &quot;-&quot;??_-;_-@_-"/>
    <numFmt numFmtId="166" formatCode="0.0%"/>
  </numFmts>
  <fonts count="10" x14ac:knownFonts="1">
    <font>
      <sz val="10"/>
      <name val="Arial"/>
    </font>
    <font>
      <sz val="10"/>
      <name val="Arial"/>
      <family val="2"/>
    </font>
    <font>
      <b/>
      <sz val="22"/>
      <color indexed="22"/>
      <name val="Schiphol Frutiger"/>
      <family val="2"/>
    </font>
    <font>
      <b/>
      <sz val="11"/>
      <name val="Schiphol Frutiger"/>
      <family val="2"/>
    </font>
    <font>
      <b/>
      <sz val="10"/>
      <color indexed="10"/>
      <name val="Arial"/>
      <family val="2"/>
    </font>
    <font>
      <b/>
      <sz val="14"/>
      <name val="Schiphol Frutiger"/>
      <family val="2"/>
    </font>
    <font>
      <b/>
      <sz val="28"/>
      <name val="Schiphol Frutiger"/>
      <family val="2"/>
    </font>
    <font>
      <b/>
      <sz val="10"/>
      <name val="Arial"/>
      <family val="2"/>
    </font>
    <font>
      <sz val="9"/>
      <name val="Schiphol Frutiger"/>
      <family val="2"/>
    </font>
    <font>
      <sz val="10"/>
      <name val="Schiphol Frutiger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1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quotePrefix="1" applyFont="1" applyFill="1"/>
    <xf numFmtId="0" fontId="6" fillId="2" borderId="0" xfId="0" applyFont="1" applyFill="1"/>
    <xf numFmtId="0" fontId="7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6" xfId="0" applyFont="1" applyFill="1" applyBorder="1"/>
    <xf numFmtId="0" fontId="7" fillId="2" borderId="0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right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1" fillId="2" borderId="10" xfId="0" applyFont="1" applyFill="1" applyBorder="1"/>
    <xf numFmtId="3" fontId="1" fillId="2" borderId="0" xfId="0" applyNumberFormat="1" applyFont="1" applyFill="1" applyBorder="1"/>
    <xf numFmtId="165" fontId="8" fillId="2" borderId="0" xfId="1" applyNumberFormat="1" applyFont="1" applyFill="1" applyBorder="1" applyAlignment="1">
      <alignment horizontal="right"/>
    </xf>
    <xf numFmtId="166" fontId="8" fillId="2" borderId="6" xfId="0" applyNumberFormat="1" applyFont="1" applyFill="1" applyBorder="1"/>
    <xf numFmtId="3" fontId="1" fillId="2" borderId="5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7" fillId="2" borderId="1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3" fontId="1" fillId="2" borderId="2" xfId="0" applyNumberFormat="1" applyFont="1" applyFill="1" applyBorder="1"/>
    <xf numFmtId="165" fontId="8" fillId="2" borderId="2" xfId="1" applyNumberFormat="1" applyFont="1" applyFill="1" applyBorder="1" applyAlignment="1">
      <alignment horizontal="right"/>
    </xf>
    <xf numFmtId="166" fontId="8" fillId="2" borderId="3" xfId="0" applyNumberFormat="1" applyFont="1" applyFill="1" applyBorder="1"/>
    <xf numFmtId="3" fontId="1" fillId="2" borderId="1" xfId="0" applyNumberFormat="1" applyFont="1" applyFill="1" applyBorder="1"/>
    <xf numFmtId="0" fontId="1" fillId="0" borderId="7" xfId="0" applyFont="1" applyBorder="1"/>
    <xf numFmtId="3" fontId="1" fillId="2" borderId="7" xfId="0" applyNumberFormat="1" applyFont="1" applyFill="1" applyBorder="1"/>
    <xf numFmtId="3" fontId="1" fillId="2" borderId="4" xfId="0" applyNumberFormat="1" applyFont="1" applyFill="1" applyBorder="1"/>
    <xf numFmtId="165" fontId="8" fillId="2" borderId="4" xfId="1" applyNumberFormat="1" applyFont="1" applyFill="1" applyBorder="1" applyAlignment="1">
      <alignment horizontal="right"/>
    </xf>
    <xf numFmtId="166" fontId="8" fillId="2" borderId="8" xfId="0" applyNumberFormat="1" applyFont="1" applyFill="1" applyBorder="1"/>
    <xf numFmtId="0" fontId="1" fillId="0" borderId="1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2" borderId="11" xfId="0" applyFont="1" applyFill="1" applyBorder="1"/>
    <xf numFmtId="3" fontId="1" fillId="2" borderId="0" xfId="0" applyNumberFormat="1" applyFont="1" applyFill="1"/>
    <xf numFmtId="166" fontId="8" fillId="2" borderId="0" xfId="0" applyNumberFormat="1" applyFont="1" applyFill="1" applyBorder="1"/>
    <xf numFmtId="0" fontId="1" fillId="0" borderId="0" xfId="0" applyFont="1" applyAlignment="1">
      <alignment horizontal="center"/>
    </xf>
    <xf numFmtId="165" fontId="9" fillId="2" borderId="0" xfId="1" applyNumberFormat="1" applyFont="1" applyFill="1" applyBorder="1" applyAlignment="1">
      <alignment horizontal="right"/>
    </xf>
    <xf numFmtId="166" fontId="9" fillId="2" borderId="0" xfId="0" applyNumberFormat="1" applyFont="1" applyFill="1" applyBorder="1"/>
    <xf numFmtId="3" fontId="1" fillId="0" borderId="0" xfId="0" applyNumberFormat="1" applyFont="1"/>
    <xf numFmtId="3" fontId="1" fillId="0" borderId="0" xfId="0" applyNumberFormat="1" applyFont="1" applyBorder="1"/>
    <xf numFmtId="3" fontId="7" fillId="2" borderId="1" xfId="0" applyNumberFormat="1" applyFont="1" applyFill="1" applyBorder="1"/>
    <xf numFmtId="3" fontId="7" fillId="2" borderId="2" xfId="0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7" fillId="2" borderId="5" xfId="0" applyNumberFormat="1" applyFont="1" applyFill="1" applyBorder="1"/>
    <xf numFmtId="3" fontId="7" fillId="2" borderId="0" xfId="0" applyNumberFormat="1" applyFont="1" applyFill="1" applyBorder="1"/>
    <xf numFmtId="3" fontId="7" fillId="2" borderId="5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0" borderId="5" xfId="0" applyNumberFormat="1" applyFont="1" applyBorder="1"/>
    <xf numFmtId="0" fontId="1" fillId="0" borderId="9" xfId="0" applyFont="1" applyBorder="1"/>
    <xf numFmtId="0" fontId="1" fillId="0" borderId="10" xfId="0" applyFont="1" applyBorder="1"/>
    <xf numFmtId="3" fontId="1" fillId="2" borderId="0" xfId="0" applyNumberFormat="1" applyFont="1" applyFill="1" applyBorder="1" applyAlignment="1">
      <alignment horizontal="left"/>
    </xf>
    <xf numFmtId="0" fontId="4" fillId="0" borderId="0" xfId="0" applyFont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0</xdr:row>
      <xdr:rowOff>114300</xdr:rowOff>
    </xdr:from>
    <xdr:to>
      <xdr:col>10</xdr:col>
      <xdr:colOff>581025</xdr:colOff>
      <xdr:row>5</xdr:row>
      <xdr:rowOff>95250</xdr:rowOff>
    </xdr:to>
    <xdr:pic>
      <xdr:nvPicPr>
        <xdr:cNvPr id="2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1225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695325</xdr:colOff>
      <xdr:row>1</xdr:row>
      <xdr:rowOff>0</xdr:rowOff>
    </xdr:from>
    <xdr:to>
      <xdr:col>23</xdr:col>
      <xdr:colOff>0</xdr:colOff>
      <xdr:row>5</xdr:row>
      <xdr:rowOff>104775</xdr:rowOff>
    </xdr:to>
    <xdr:pic>
      <xdr:nvPicPr>
        <xdr:cNvPr id="3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31750</xdr:colOff>
      <xdr:row>6</xdr:row>
      <xdr:rowOff>0</xdr:rowOff>
    </xdr:to>
    <xdr:pic>
      <xdr:nvPicPr>
        <xdr:cNvPr id="8" name="Afbeelding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162"/>
        <a:stretch/>
      </xdr:blipFill>
      <xdr:spPr>
        <a:xfrm>
          <a:off x="0" y="0"/>
          <a:ext cx="14700250" cy="1228725"/>
        </a:xfrm>
        <a:prstGeom prst="rect">
          <a:avLst/>
        </a:prstGeom>
      </xdr:spPr>
    </xdr:pic>
    <xdr:clientData/>
  </xdr:twoCellAnchor>
  <xdr:twoCellAnchor>
    <xdr:from>
      <xdr:col>1</xdr:col>
      <xdr:colOff>95254</xdr:colOff>
      <xdr:row>0</xdr:row>
      <xdr:rowOff>63498</xdr:rowOff>
    </xdr:from>
    <xdr:to>
      <xdr:col>8</xdr:col>
      <xdr:colOff>681572</xdr:colOff>
      <xdr:row>5</xdr:row>
      <xdr:rowOff>182031</xdr:rowOff>
    </xdr:to>
    <xdr:sp macro="" textlink="">
      <xdr:nvSpPr>
        <xdr:cNvPr id="9" name="Tekstvak 9"/>
        <xdr:cNvSpPr txBox="1"/>
      </xdr:nvSpPr>
      <xdr:spPr>
        <a:xfrm>
          <a:off x="409579" y="63498"/>
          <a:ext cx="5586943" cy="1118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lack" panose="020B0A03040304020203" pitchFamily="34" charset="0"/>
              <a:ea typeface="+mn-ea"/>
              <a:cs typeface="+mn-cs"/>
            </a:rPr>
            <a:t>Amsterdam Airport Schiphol </a:t>
          </a:r>
          <a: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  <a:t> </a:t>
          </a:r>
          <a:b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</a:br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ook" panose="020B0503040304020203" pitchFamily="34" charset="0"/>
              <a:ea typeface="+mn-ea"/>
              <a:cs typeface="+mn-cs"/>
            </a:rPr>
            <a:t>Traffic Analysis &amp; Forecasts</a:t>
          </a:r>
          <a:endParaRPr lang="nl-NL" sz="2800">
            <a:solidFill>
              <a:schemeClr val="bg1"/>
            </a:solidFill>
            <a:latin typeface="Frutiger for Schiphol Black" panose="020B0A03040304020203" pitchFamily="34" charset="0"/>
          </a:endParaRPr>
        </a:p>
      </xdr:txBody>
    </xdr:sp>
    <xdr:clientData/>
  </xdr:twoCellAnchor>
  <xdr:twoCellAnchor editAs="oneCell">
    <xdr:from>
      <xdr:col>16</xdr:col>
      <xdr:colOff>519645</xdr:colOff>
      <xdr:row>99</xdr:row>
      <xdr:rowOff>37038</xdr:rowOff>
    </xdr:from>
    <xdr:to>
      <xdr:col>23</xdr:col>
      <xdr:colOff>105995</xdr:colOff>
      <xdr:row>109</xdr:row>
      <xdr:rowOff>112285</xdr:rowOff>
    </xdr:to>
    <xdr:pic>
      <xdr:nvPicPr>
        <xdr:cNvPr id="10" name="Afbeelding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4720" y="11105088"/>
          <a:ext cx="3824975" cy="11991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-AVM/TAF/Standaard/Doelgroepen/Maandboek/2021/internet_mnd_2021%20QV%20ba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V data"/>
      <sheetName val="maanden"/>
      <sheetName val="jan"/>
      <sheetName val="feb"/>
      <sheetName val="mrt"/>
      <sheetName val="apr"/>
      <sheetName val="mei"/>
      <sheetName val="jun"/>
      <sheetName val="jul"/>
      <sheetName val="aug"/>
      <sheetName val="sept"/>
      <sheetName val="okt"/>
      <sheetName val="nov"/>
      <sheetName val="dec"/>
    </sheetNames>
    <sheetDataSet>
      <sheetData sheetId="0">
        <row r="2">
          <cell r="B2">
            <v>37567</v>
          </cell>
          <cell r="C2">
            <v>34992</v>
          </cell>
          <cell r="N2">
            <v>14666</v>
          </cell>
          <cell r="O2">
            <v>10655</v>
          </cell>
        </row>
        <row r="3">
          <cell r="B3">
            <v>5074773</v>
          </cell>
          <cell r="C3">
            <v>4719956</v>
          </cell>
          <cell r="N3">
            <v>869310</v>
          </cell>
          <cell r="O3">
            <v>505208</v>
          </cell>
        </row>
        <row r="4">
          <cell r="B4">
            <v>113080.149</v>
          </cell>
          <cell r="C4">
            <v>116292.773</v>
          </cell>
          <cell r="N4">
            <v>133222.04860000001</v>
          </cell>
          <cell r="O4">
            <v>125136.67300000001</v>
          </cell>
        </row>
        <row r="5">
          <cell r="B5">
            <v>1908.0920000000001</v>
          </cell>
          <cell r="C5">
            <v>1491.386</v>
          </cell>
          <cell r="N5">
            <v>1402.6490000000001</v>
          </cell>
          <cell r="O5">
            <v>1109.374</v>
          </cell>
        </row>
        <row r="6">
          <cell r="B6">
            <v>37263</v>
          </cell>
          <cell r="C6">
            <v>34621</v>
          </cell>
          <cell r="N6">
            <v>14225</v>
          </cell>
          <cell r="O6">
            <v>10173</v>
          </cell>
        </row>
        <row r="7">
          <cell r="B7">
            <v>304</v>
          </cell>
          <cell r="C7">
            <v>371</v>
          </cell>
          <cell r="N7">
            <v>441</v>
          </cell>
          <cell r="O7">
            <v>482</v>
          </cell>
        </row>
        <row r="8">
          <cell r="B8">
            <v>30336</v>
          </cell>
          <cell r="C8">
            <v>28414</v>
          </cell>
          <cell r="N8">
            <v>9809</v>
          </cell>
          <cell r="O8">
            <v>6500</v>
          </cell>
        </row>
        <row r="10">
          <cell r="B10">
            <v>945</v>
          </cell>
          <cell r="C10">
            <v>1051</v>
          </cell>
          <cell r="N10">
            <v>422</v>
          </cell>
          <cell r="O10">
            <v>350</v>
          </cell>
        </row>
        <row r="11">
          <cell r="B11">
            <v>763</v>
          </cell>
          <cell r="C11">
            <v>722</v>
          </cell>
          <cell r="N11">
            <v>319</v>
          </cell>
          <cell r="O11">
            <v>315</v>
          </cell>
        </row>
        <row r="12">
          <cell r="B12">
            <v>1011</v>
          </cell>
          <cell r="C12">
            <v>1072</v>
          </cell>
          <cell r="N12">
            <v>2232</v>
          </cell>
          <cell r="O12">
            <v>2211</v>
          </cell>
        </row>
        <row r="13">
          <cell r="B13">
            <v>1312</v>
          </cell>
          <cell r="C13">
            <v>1450</v>
          </cell>
          <cell r="N13">
            <v>973</v>
          </cell>
          <cell r="O13">
            <v>838</v>
          </cell>
        </row>
        <row r="15">
          <cell r="B15">
            <v>0</v>
          </cell>
          <cell r="C15">
            <v>187</v>
          </cell>
          <cell r="N15">
            <v>181</v>
          </cell>
          <cell r="O15">
            <v>0</v>
          </cell>
        </row>
        <row r="17">
          <cell r="B17">
            <v>5061346</v>
          </cell>
          <cell r="C17">
            <v>4701062</v>
          </cell>
          <cell r="N17">
            <v>866424</v>
          </cell>
          <cell r="O17">
            <v>503378</v>
          </cell>
        </row>
        <row r="19">
          <cell r="B19">
            <v>3448900</v>
          </cell>
          <cell r="C19">
            <v>3329009</v>
          </cell>
          <cell r="N19">
            <v>553464</v>
          </cell>
          <cell r="O19">
            <v>327645</v>
          </cell>
        </row>
        <row r="22">
          <cell r="B22">
            <v>2063566</v>
          </cell>
          <cell r="C22">
            <v>1708626</v>
          </cell>
          <cell r="N22">
            <v>552608</v>
          </cell>
          <cell r="O22">
            <v>291804</v>
          </cell>
        </row>
        <row r="23">
          <cell r="B23">
            <v>60639.086000000003</v>
          </cell>
          <cell r="C23">
            <v>56776.197</v>
          </cell>
          <cell r="N23">
            <v>72073.815000000002</v>
          </cell>
          <cell r="O23">
            <v>67370.251000000004</v>
          </cell>
        </row>
        <row r="24">
          <cell r="B24">
            <v>7809.5630000000001</v>
          </cell>
          <cell r="C24">
            <v>5521.0659999999998</v>
          </cell>
          <cell r="N24">
            <v>10802.245000000001</v>
          </cell>
          <cell r="O24">
            <v>9091.8850000000002</v>
          </cell>
        </row>
        <row r="25">
          <cell r="B25">
            <v>7716.9229999999998</v>
          </cell>
          <cell r="C25">
            <v>8693.973</v>
          </cell>
          <cell r="N25">
            <v>9461.643</v>
          </cell>
          <cell r="O25">
            <v>9973.8700000000008</v>
          </cell>
        </row>
        <row r="26">
          <cell r="B26">
            <v>9496.8700000000008</v>
          </cell>
          <cell r="C26">
            <v>10538.974</v>
          </cell>
          <cell r="N26">
            <v>9777.8590000000004</v>
          </cell>
          <cell r="O26">
            <v>10424.550000000001</v>
          </cell>
        </row>
        <row r="27">
          <cell r="B27">
            <v>6756.92</v>
          </cell>
          <cell r="C27">
            <v>7884.2610000000004</v>
          </cell>
          <cell r="N27">
            <v>7324.6750000000002</v>
          </cell>
          <cell r="O27">
            <v>7843.598</v>
          </cell>
        </row>
        <row r="28">
          <cell r="B28">
            <v>7778.6660000000002</v>
          </cell>
          <cell r="C28">
            <v>7278.3550000000005</v>
          </cell>
          <cell r="N28">
            <v>9466.92</v>
          </cell>
          <cell r="O28">
            <v>8383.8060000000005</v>
          </cell>
        </row>
        <row r="29">
          <cell r="B29">
            <v>21080.144</v>
          </cell>
          <cell r="C29">
            <v>16859.567999999999</v>
          </cell>
          <cell r="N29">
            <v>25240.473000000002</v>
          </cell>
          <cell r="O29">
            <v>21652.542000000001</v>
          </cell>
        </row>
        <row r="31">
          <cell r="B31">
            <v>7262.7920000000004</v>
          </cell>
          <cell r="C31">
            <v>9146.723</v>
          </cell>
          <cell r="N31">
            <v>7705.3220000000001</v>
          </cell>
          <cell r="O31">
            <v>6059.6410000000005</v>
          </cell>
        </row>
        <row r="32">
          <cell r="B32">
            <v>11766.633</v>
          </cell>
          <cell r="C32">
            <v>12909.98</v>
          </cell>
          <cell r="N32">
            <v>13575.144</v>
          </cell>
          <cell r="O32">
            <v>13245.523000000001</v>
          </cell>
        </row>
        <row r="33">
          <cell r="B33">
            <v>5533.5330000000004</v>
          </cell>
          <cell r="C33">
            <v>6454.1980000000003</v>
          </cell>
          <cell r="N33">
            <v>5910.6909999999998</v>
          </cell>
          <cell r="O33">
            <v>6084.1880000000001</v>
          </cell>
        </row>
        <row r="34">
          <cell r="B34">
            <v>3371.9659999999999</v>
          </cell>
          <cell r="C34">
            <v>4175.0079999999998</v>
          </cell>
          <cell r="N34">
            <v>2871.2280000000001</v>
          </cell>
          <cell r="O34">
            <v>3495.8910000000001</v>
          </cell>
        </row>
        <row r="35">
          <cell r="B35">
            <v>8440.246000000001</v>
          </cell>
          <cell r="C35">
            <v>9104.0730000000003</v>
          </cell>
          <cell r="N35">
            <v>9652.7775999999994</v>
          </cell>
          <cell r="O35">
            <v>9267.5390000000007</v>
          </cell>
        </row>
        <row r="36">
          <cell r="B36">
            <v>16065.893</v>
          </cell>
          <cell r="C36">
            <v>17726.594000000001</v>
          </cell>
          <cell r="N36">
            <v>21433.071</v>
          </cell>
          <cell r="O36">
            <v>19613.64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2"/>
  <sheetViews>
    <sheetView showGridLines="0" tabSelected="1" topLeftCell="C1" zoomScaleNormal="100" workbookViewId="0">
      <selection activeCell="D12" sqref="D12"/>
    </sheetView>
  </sheetViews>
  <sheetFormatPr defaultRowHeight="12.75" x14ac:dyDescent="0.2"/>
  <cols>
    <col min="1" max="1" width="4.7109375" style="2" customWidth="1"/>
    <col min="2" max="2" width="1.7109375" style="2" customWidth="1"/>
    <col min="3" max="3" width="22.7109375" style="2" customWidth="1"/>
    <col min="4" max="5" width="12.7109375" style="2" customWidth="1"/>
    <col min="6" max="6" width="3.7109375" style="68" customWidth="1"/>
    <col min="7" max="7" width="8.7109375" style="2" customWidth="1"/>
    <col min="8" max="9" width="12.7109375" style="2" customWidth="1"/>
    <col min="10" max="10" width="4" style="68" customWidth="1"/>
    <col min="11" max="11" width="9" style="2" customWidth="1"/>
    <col min="12" max="12" width="4.5703125" style="2" customWidth="1"/>
    <col min="13" max="13" width="4.7109375" style="2" customWidth="1"/>
    <col min="14" max="14" width="1.7109375" style="2" customWidth="1"/>
    <col min="15" max="15" width="22.7109375" style="2" customWidth="1"/>
    <col min="16" max="17" width="12.7109375" style="2" customWidth="1"/>
    <col min="18" max="18" width="3.7109375" style="2" customWidth="1"/>
    <col min="19" max="19" width="8.7109375" style="2" customWidth="1"/>
    <col min="20" max="21" width="12.7109375" style="2" customWidth="1"/>
    <col min="22" max="22" width="4" style="2" customWidth="1"/>
    <col min="23" max="23" width="9" style="2" customWidth="1"/>
    <col min="24" max="24" width="4.5703125" style="2" customWidth="1"/>
    <col min="25" max="16384" width="9.140625" style="2"/>
  </cols>
  <sheetData>
    <row r="1" spans="1:45" ht="10.3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45" ht="27.75" customHeight="1" x14ac:dyDescent="0.4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1"/>
      <c r="P2" s="1"/>
      <c r="Q2" s="1"/>
      <c r="R2" s="1"/>
      <c r="S2" s="1"/>
      <c r="T2" s="1"/>
      <c r="U2" s="1"/>
      <c r="V2" s="1"/>
      <c r="W2" s="1"/>
      <c r="X2" s="1"/>
    </row>
    <row r="3" spans="1:45" ht="27.75" customHeight="1" x14ac:dyDescent="0.4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  <c r="O3" s="1"/>
      <c r="P3" s="1"/>
      <c r="Q3" s="1"/>
      <c r="R3" s="1"/>
      <c r="S3" s="1"/>
      <c r="T3" s="1"/>
      <c r="U3" s="1"/>
      <c r="V3" s="1"/>
      <c r="W3" s="1"/>
      <c r="X3" s="1"/>
    </row>
    <row r="4" spans="1:45" ht="9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45" ht="3.9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45" ht="18" customHeight="1" x14ac:dyDescent="0.25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8.75" x14ac:dyDescent="0.3">
      <c r="A7" s="6"/>
      <c r="B7" s="6"/>
      <c r="C7" s="7"/>
      <c r="D7" s="7"/>
      <c r="E7" s="6"/>
      <c r="F7" s="8"/>
      <c r="G7" s="6"/>
      <c r="H7" s="6"/>
      <c r="I7" s="6"/>
      <c r="J7" s="8"/>
      <c r="K7" s="6"/>
      <c r="L7" s="9" t="s">
        <v>0</v>
      </c>
      <c r="M7" s="6"/>
      <c r="N7" s="6"/>
      <c r="O7" s="6"/>
      <c r="P7" s="6"/>
      <c r="Q7" s="6"/>
      <c r="R7" s="8"/>
      <c r="S7" s="6"/>
      <c r="T7" s="6"/>
      <c r="U7" s="6"/>
      <c r="V7" s="8"/>
      <c r="W7" s="6"/>
      <c r="X7" s="9" t="s">
        <v>1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35.25" x14ac:dyDescent="0.5">
      <c r="A8" s="6"/>
      <c r="B8" s="6"/>
      <c r="C8" s="10" t="s">
        <v>2</v>
      </c>
      <c r="D8" s="6"/>
      <c r="E8" s="6"/>
      <c r="F8" s="8"/>
      <c r="G8" s="6"/>
      <c r="H8" s="6"/>
      <c r="I8" s="6"/>
      <c r="J8" s="8"/>
      <c r="K8" s="6"/>
      <c r="L8" s="6"/>
      <c r="M8" s="6"/>
      <c r="N8" s="6"/>
      <c r="O8" s="10" t="s">
        <v>2</v>
      </c>
      <c r="P8" s="6"/>
      <c r="Q8" s="6"/>
      <c r="R8" s="8"/>
      <c r="S8" s="6"/>
      <c r="T8" s="6"/>
      <c r="U8" s="6"/>
      <c r="V8" s="8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">
      <c r="A9" s="6"/>
      <c r="B9" s="6"/>
      <c r="C9" s="11"/>
      <c r="D9" s="6"/>
      <c r="E9" s="6"/>
      <c r="F9" s="8"/>
      <c r="G9" s="6"/>
      <c r="H9" s="6"/>
      <c r="I9" s="6"/>
      <c r="J9" s="8"/>
      <c r="K9" s="6"/>
      <c r="L9" s="6"/>
      <c r="M9" s="6"/>
      <c r="N9" s="6"/>
      <c r="O9" s="11"/>
      <c r="P9" s="6"/>
      <c r="Q9" s="6"/>
      <c r="R9" s="8"/>
      <c r="S9" s="6"/>
      <c r="T9" s="6"/>
      <c r="U9" s="6"/>
      <c r="V9" s="8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">
      <c r="A10" s="6"/>
      <c r="B10" s="6"/>
      <c r="C10" s="6"/>
      <c r="D10" s="12"/>
      <c r="E10" s="13"/>
      <c r="F10" s="14"/>
      <c r="G10" s="15"/>
      <c r="H10" s="16" t="s">
        <v>3</v>
      </c>
      <c r="I10" s="17" t="s">
        <v>3</v>
      </c>
      <c r="J10" s="14"/>
      <c r="K10" s="15"/>
      <c r="L10" s="6"/>
      <c r="M10" s="6"/>
      <c r="N10" s="6"/>
      <c r="O10" s="6"/>
      <c r="P10" s="18"/>
      <c r="Q10" s="18"/>
      <c r="R10" s="19"/>
      <c r="S10" s="18"/>
      <c r="T10" s="18"/>
      <c r="U10" s="18"/>
      <c r="V10" s="19"/>
      <c r="W10" s="18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3" customHeight="1" x14ac:dyDescent="0.2">
      <c r="A11" s="6"/>
      <c r="B11" s="6"/>
      <c r="C11" s="6"/>
      <c r="D11" s="20"/>
      <c r="E11" s="21"/>
      <c r="F11" s="22"/>
      <c r="G11" s="23"/>
      <c r="H11" s="24"/>
      <c r="I11" s="24"/>
      <c r="J11" s="22"/>
      <c r="K11" s="23"/>
      <c r="L11" s="6"/>
      <c r="M11" s="6"/>
      <c r="N11" s="6"/>
      <c r="O11" s="6"/>
      <c r="P11" s="25"/>
      <c r="Q11" s="26"/>
      <c r="R11" s="26"/>
      <c r="S11" s="27"/>
      <c r="T11" s="26"/>
      <c r="U11" s="26"/>
      <c r="V11" s="26"/>
      <c r="W11" s="27"/>
      <c r="X11" s="6"/>
      <c r="Y11" s="6"/>
    </row>
    <row r="12" spans="1:45" x14ac:dyDescent="0.2">
      <c r="A12" s="6"/>
      <c r="B12" s="6"/>
      <c r="C12" s="11" t="s">
        <v>4</v>
      </c>
      <c r="D12" s="28" t="s">
        <v>5</v>
      </c>
      <c r="E12" s="24" t="str">
        <f>+D12</f>
        <v>februari</v>
      </c>
      <c r="F12" s="22"/>
      <c r="G12" s="29" t="s">
        <v>6</v>
      </c>
      <c r="H12" s="28" t="str">
        <f>+D12</f>
        <v>februari</v>
      </c>
      <c r="I12" s="24" t="str">
        <f>+D12</f>
        <v>februari</v>
      </c>
      <c r="J12" s="22"/>
      <c r="K12" s="29" t="s">
        <v>6</v>
      </c>
      <c r="L12" s="6"/>
      <c r="M12" s="6"/>
      <c r="N12" s="6"/>
      <c r="O12" s="11" t="s">
        <v>7</v>
      </c>
      <c r="P12" s="20"/>
      <c r="Q12" s="21"/>
      <c r="R12" s="22"/>
      <c r="S12" s="23"/>
      <c r="T12" s="28" t="s">
        <v>3</v>
      </c>
      <c r="U12" s="24" t="s">
        <v>3</v>
      </c>
      <c r="V12" s="22"/>
      <c r="W12" s="23"/>
      <c r="X12" s="6"/>
      <c r="Y12" s="6"/>
    </row>
    <row r="13" spans="1:45" ht="3" customHeight="1" x14ac:dyDescent="0.2">
      <c r="A13" s="6"/>
      <c r="B13" s="6"/>
      <c r="C13" s="6"/>
      <c r="D13" s="28"/>
      <c r="E13" s="24"/>
      <c r="F13" s="22"/>
      <c r="G13" s="29"/>
      <c r="H13" s="28"/>
      <c r="I13" s="24"/>
      <c r="J13" s="22"/>
      <c r="K13" s="29"/>
      <c r="L13" s="6"/>
      <c r="M13" s="6"/>
      <c r="N13" s="6"/>
      <c r="O13" s="6"/>
      <c r="P13" s="20"/>
      <c r="Q13" s="21"/>
      <c r="R13" s="22"/>
      <c r="S13" s="23"/>
      <c r="T13" s="28"/>
      <c r="U13" s="24"/>
      <c r="V13" s="22"/>
      <c r="W13" s="23"/>
      <c r="X13" s="6"/>
      <c r="Y13" s="6"/>
    </row>
    <row r="14" spans="1:45" x14ac:dyDescent="0.2">
      <c r="A14" s="6"/>
      <c r="B14" s="6"/>
      <c r="C14" s="6"/>
      <c r="D14" s="28">
        <v>2021</v>
      </c>
      <c r="E14" s="24">
        <v>2020</v>
      </c>
      <c r="F14" s="22"/>
      <c r="G14" s="29" t="s">
        <v>8</v>
      </c>
      <c r="H14" s="34">
        <v>2021</v>
      </c>
      <c r="I14" s="35">
        <v>2020</v>
      </c>
      <c r="J14" s="36"/>
      <c r="K14" s="37" t="s">
        <v>8</v>
      </c>
      <c r="L14" s="6"/>
      <c r="M14" s="6"/>
      <c r="N14" s="6"/>
      <c r="O14" s="6"/>
      <c r="P14" s="28" t="str">
        <f>D12</f>
        <v>februari</v>
      </c>
      <c r="Q14" s="24" t="str">
        <f>+P14</f>
        <v>februari</v>
      </c>
      <c r="R14" s="22"/>
      <c r="S14" s="29" t="s">
        <v>6</v>
      </c>
      <c r="T14" s="28" t="str">
        <f>+P14</f>
        <v>februari</v>
      </c>
      <c r="U14" s="24" t="str">
        <f>+P14</f>
        <v>februari</v>
      </c>
      <c r="V14" s="22"/>
      <c r="W14" s="29" t="s">
        <v>6</v>
      </c>
      <c r="X14" s="6"/>
      <c r="Y14" s="6"/>
    </row>
    <row r="15" spans="1:45" ht="3" customHeight="1" x14ac:dyDescent="0.2">
      <c r="A15" s="6"/>
      <c r="B15" s="6"/>
      <c r="C15" s="38"/>
      <c r="D15" s="39"/>
      <c r="E15" s="14"/>
      <c r="F15" s="14"/>
      <c r="G15" s="40"/>
      <c r="H15" s="41"/>
      <c r="I15" s="42"/>
      <c r="J15" s="42"/>
      <c r="K15" s="43"/>
      <c r="L15" s="6"/>
      <c r="M15" s="6"/>
      <c r="N15" s="6"/>
      <c r="O15" s="6"/>
      <c r="P15" s="28"/>
      <c r="Q15" s="24"/>
      <c r="R15" s="22"/>
      <c r="S15" s="29"/>
      <c r="T15" s="28"/>
      <c r="U15" s="24"/>
      <c r="V15" s="22"/>
      <c r="W15" s="29"/>
      <c r="X15" s="6"/>
      <c r="Y15" s="6"/>
    </row>
    <row r="16" spans="1:45" x14ac:dyDescent="0.2">
      <c r="A16" s="6"/>
      <c r="B16" s="6"/>
      <c r="C16" s="44" t="s">
        <v>9</v>
      </c>
      <c r="D16" s="45">
        <f>'[1]QV data'!O2</f>
        <v>10655</v>
      </c>
      <c r="E16" s="45">
        <f>'[1]QV data'!C2</f>
        <v>34992</v>
      </c>
      <c r="F16" s="46" t="str">
        <f>IF(OR((((D16/E16)*100)-100)&gt;0,(((D16/E16)*100)-100)=0),"+","-")</f>
        <v>-</v>
      </c>
      <c r="G16" s="47">
        <f>ABS(D16/E16-1)</f>
        <v>0.69550182898948332</v>
      </c>
      <c r="H16" s="48">
        <f>SUM('[1]QV data'!$N2:O2)</f>
        <v>25321</v>
      </c>
      <c r="I16" s="45">
        <f>SUM('[1]QV data'!$B2:C2)</f>
        <v>72559</v>
      </c>
      <c r="J16" s="46" t="str">
        <f>IF(OR((((H16/I16)*100)-100)&gt;0,(((H16/I16)*100)-100)=0),"+","-")</f>
        <v>-</v>
      </c>
      <c r="K16" s="47">
        <f>ABS(H16/I16-1)</f>
        <v>0.65102881792747969</v>
      </c>
      <c r="L16" s="6"/>
      <c r="M16" s="6"/>
      <c r="N16" s="6"/>
      <c r="O16" s="6"/>
      <c r="P16" s="28">
        <f>D14</f>
        <v>2021</v>
      </c>
      <c r="Q16" s="24">
        <f>E14</f>
        <v>2020</v>
      </c>
      <c r="R16" s="22"/>
      <c r="S16" s="29" t="str">
        <f>G14</f>
        <v>met 2020</v>
      </c>
      <c r="T16" s="34">
        <f>P16</f>
        <v>2021</v>
      </c>
      <c r="U16" s="35">
        <f>Q16</f>
        <v>2020</v>
      </c>
      <c r="V16" s="36"/>
      <c r="W16" s="37" t="str">
        <f>S16</f>
        <v>met 2020</v>
      </c>
      <c r="X16" s="6"/>
      <c r="Y16" s="6"/>
    </row>
    <row r="17" spans="1:42" ht="3" customHeight="1" x14ac:dyDescent="0.2">
      <c r="A17" s="6"/>
      <c r="B17" s="6"/>
      <c r="C17" s="44"/>
      <c r="D17" s="45"/>
      <c r="E17" s="45"/>
      <c r="F17" s="49"/>
      <c r="G17" s="27"/>
      <c r="H17" s="48"/>
      <c r="I17" s="45"/>
      <c r="J17" s="49"/>
      <c r="K17" s="27"/>
      <c r="L17" s="6"/>
      <c r="M17" s="6"/>
      <c r="N17" s="6"/>
      <c r="O17" s="38"/>
      <c r="P17" s="39"/>
      <c r="Q17" s="14"/>
      <c r="R17" s="14"/>
      <c r="S17" s="40"/>
      <c r="T17" s="41"/>
      <c r="U17" s="42"/>
      <c r="V17" s="42"/>
      <c r="W17" s="43"/>
      <c r="X17" s="6"/>
      <c r="Y17" s="6"/>
    </row>
    <row r="18" spans="1:42" x14ac:dyDescent="0.2">
      <c r="A18" s="6"/>
      <c r="B18" s="6"/>
      <c r="C18" s="44" t="s">
        <v>10</v>
      </c>
      <c r="D18" s="45">
        <f>'[1]QV data'!O3</f>
        <v>505208</v>
      </c>
      <c r="E18" s="45">
        <f>'[1]QV data'!C3</f>
        <v>4719956</v>
      </c>
      <c r="F18" s="46" t="str">
        <f>IF(OR((((D18/E18)*100)-100)&gt;0,(((D18/E18)*100)-100)=0),"+","-")</f>
        <v>-</v>
      </c>
      <c r="G18" s="47">
        <f>ABS(D18/E18-1)</f>
        <v>0.89296340898093118</v>
      </c>
      <c r="H18" s="48">
        <f>SUM('[1]QV data'!$N3:O3)</f>
        <v>1374518</v>
      </c>
      <c r="I18" s="45">
        <f>SUM('[1]QV data'!$B3:C3)</f>
        <v>9794729</v>
      </c>
      <c r="J18" s="46" t="str">
        <f>IF(OR((((H18/I18)*100)-100)&gt;0,(((H18/I18)*100)-100)=0),"+","-")</f>
        <v>-</v>
      </c>
      <c r="K18" s="47">
        <f>ABS(H18/I18-1)</f>
        <v>0.85966758243132602</v>
      </c>
      <c r="L18" s="6"/>
      <c r="M18" s="6"/>
      <c r="N18" s="6"/>
      <c r="O18" s="44" t="s">
        <v>11</v>
      </c>
      <c r="P18" s="45">
        <f>+D20</f>
        <v>125136.67300000001</v>
      </c>
      <c r="Q18" s="45">
        <f>+E20</f>
        <v>116292.773</v>
      </c>
      <c r="R18" s="46" t="str">
        <f>IF(OR((((P18/Q18)*100)-100)&gt;0,(((P18/Q18)*100)-100)=0),"+","-")</f>
        <v>+</v>
      </c>
      <c r="S18" s="47">
        <f>ABS(P18/Q18-1)</f>
        <v>7.604857784240826E-2</v>
      </c>
      <c r="T18" s="45">
        <f>+H20</f>
        <v>258358.72160000002</v>
      </c>
      <c r="U18" s="45">
        <f>+I20</f>
        <v>229372.92200000002</v>
      </c>
      <c r="V18" s="46" t="str">
        <f>IF(OR((((T18/U18)*100)-100)&gt;0,(((T18/U18)*100)-100)=0),"+","-")</f>
        <v>+</v>
      </c>
      <c r="W18" s="47">
        <f>ABS(T18/U18-1)</f>
        <v>0.12636975344456736</v>
      </c>
      <c r="X18" s="6"/>
      <c r="Y18" s="6"/>
    </row>
    <row r="19" spans="1:42" ht="3" customHeight="1" x14ac:dyDescent="0.2">
      <c r="A19" s="6"/>
      <c r="B19" s="6"/>
      <c r="C19" s="44"/>
      <c r="D19" s="45"/>
      <c r="E19" s="45"/>
      <c r="F19" s="49"/>
      <c r="G19" s="27"/>
      <c r="H19" s="48"/>
      <c r="I19" s="45"/>
      <c r="J19" s="49"/>
      <c r="K19" s="27"/>
      <c r="L19" s="6"/>
      <c r="M19" s="6"/>
      <c r="N19" s="6"/>
      <c r="O19" s="44"/>
      <c r="P19" s="45"/>
      <c r="Q19" s="45"/>
      <c r="R19" s="49"/>
      <c r="S19" s="27"/>
      <c r="T19" s="45"/>
      <c r="U19" s="45"/>
      <c r="V19" s="49"/>
      <c r="W19" s="27"/>
      <c r="X19" s="6"/>
      <c r="Y19" s="6"/>
    </row>
    <row r="20" spans="1:42" x14ac:dyDescent="0.2">
      <c r="A20" s="6"/>
      <c r="B20" s="6"/>
      <c r="C20" s="44" t="s">
        <v>12</v>
      </c>
      <c r="D20" s="45">
        <f>'[1]QV data'!O4</f>
        <v>125136.67300000001</v>
      </c>
      <c r="E20" s="45">
        <f>'[1]QV data'!C4</f>
        <v>116292.773</v>
      </c>
      <c r="F20" s="46" t="str">
        <f>IF(OR((((D20/E20)*100)-100)&gt;0,(((D20/E20)*100)-100)=0),"+","-")</f>
        <v>+</v>
      </c>
      <c r="G20" s="47">
        <f>ABS(D20/E20-1)</f>
        <v>7.604857784240826E-2</v>
      </c>
      <c r="H20" s="48">
        <f>SUM('[1]QV data'!$N4:O4)</f>
        <v>258358.72160000002</v>
      </c>
      <c r="I20" s="45">
        <f>SUM('[1]QV data'!$B4:C4)</f>
        <v>229372.92200000002</v>
      </c>
      <c r="J20" s="46" t="str">
        <f>IF(OR((((H20/I20)*100)-100)&gt;0,(((H20/I20)*100)-100)=0),"+","-")</f>
        <v>+</v>
      </c>
      <c r="K20" s="47">
        <f>ABS(H20/I20-1)</f>
        <v>0.12636975344456736</v>
      </c>
      <c r="L20" s="6"/>
      <c r="M20" s="6"/>
      <c r="N20" s="6"/>
      <c r="O20" s="44" t="s">
        <v>13</v>
      </c>
      <c r="P20" s="45">
        <f>'[1]QV data'!O23</f>
        <v>67370.251000000004</v>
      </c>
      <c r="Q20" s="45">
        <f>'[1]QV data'!C23</f>
        <v>56776.197</v>
      </c>
      <c r="R20" s="46" t="str">
        <f>IF(OR((((P20/Q20)*100)-100)&gt;0,(((P20/Q20)*100)-100)=0),"+","-")</f>
        <v>+</v>
      </c>
      <c r="S20" s="47">
        <f>ABS(P20/Q20-1)</f>
        <v>0.18659323025809571</v>
      </c>
      <c r="T20" s="45">
        <f>SUM('[1]QV data'!$N23:O23)</f>
        <v>139444.06599999999</v>
      </c>
      <c r="U20" s="45">
        <f>SUM('[1]QV data'!$B23:C23)</f>
        <v>117415.283</v>
      </c>
      <c r="V20" s="46" t="str">
        <f>IF(OR((((T20/U20)*100)-100)&gt;0,(((T20/U20)*100)-100)=0),"+","-")</f>
        <v>+</v>
      </c>
      <c r="W20" s="47">
        <f>ABS(T20/U20-1)</f>
        <v>0.18761427334804437</v>
      </c>
      <c r="X20" s="6"/>
      <c r="Y20" s="6"/>
    </row>
    <row r="21" spans="1:42" ht="3" customHeight="1" x14ac:dyDescent="0.2">
      <c r="A21" s="6"/>
      <c r="B21" s="6"/>
      <c r="C21" s="44"/>
      <c r="D21" s="45"/>
      <c r="E21" s="45"/>
      <c r="F21" s="49"/>
      <c r="G21" s="27"/>
      <c r="H21" s="48"/>
      <c r="I21" s="45"/>
      <c r="J21" s="49"/>
      <c r="K21" s="27"/>
      <c r="L21" s="6"/>
      <c r="M21" s="6"/>
      <c r="N21" s="6"/>
      <c r="O21" s="44"/>
      <c r="P21" s="45"/>
      <c r="Q21" s="45"/>
      <c r="R21" s="49"/>
      <c r="S21" s="27"/>
      <c r="T21" s="45"/>
      <c r="U21" s="45"/>
      <c r="V21" s="49"/>
      <c r="W21" s="27"/>
      <c r="X21" s="6"/>
      <c r="Y21" s="6"/>
    </row>
    <row r="22" spans="1:42" x14ac:dyDescent="0.2">
      <c r="A22" s="6"/>
      <c r="B22" s="6"/>
      <c r="C22" s="44" t="s">
        <v>14</v>
      </c>
      <c r="D22" s="45">
        <f>'[1]QV data'!O5</f>
        <v>1109.374</v>
      </c>
      <c r="E22" s="45">
        <f>'[1]QV data'!C5</f>
        <v>1491.386</v>
      </c>
      <c r="F22" s="46" t="str">
        <f>IF(OR((((D22/E22)*100)-100)&gt;0,(((D22/E22)*100)-100)=0),"+","-")</f>
        <v>-</v>
      </c>
      <c r="G22" s="47">
        <f>ABS(D22/E22-1)</f>
        <v>0.25614562561268506</v>
      </c>
      <c r="H22" s="48">
        <f>SUM('[1]QV data'!$N5:O5)</f>
        <v>2512.0230000000001</v>
      </c>
      <c r="I22" s="45">
        <f>SUM('[1]QV data'!$B5:C5)</f>
        <v>3399.4780000000001</v>
      </c>
      <c r="J22" s="46" t="str">
        <f>IF(OR((((H22/I22)*100)-100)&gt;0,(((H22/I22)*100)-100)=0),"+","-")</f>
        <v>-</v>
      </c>
      <c r="K22" s="47">
        <f>ABS(H22/I22-1)</f>
        <v>0.26105625628405305</v>
      </c>
      <c r="L22" s="6"/>
      <c r="M22" s="6"/>
      <c r="N22" s="6"/>
      <c r="O22" s="50" t="s">
        <v>15</v>
      </c>
      <c r="P22" s="45"/>
      <c r="Q22" s="45"/>
      <c r="R22" s="46"/>
      <c r="S22" s="47"/>
      <c r="T22" s="45"/>
      <c r="U22" s="45"/>
      <c r="V22" s="46"/>
      <c r="W22" s="47"/>
      <c r="X22" s="6"/>
      <c r="Y22" s="6"/>
    </row>
    <row r="23" spans="1:42" ht="3" customHeight="1" x14ac:dyDescent="0.2">
      <c r="A23" s="6"/>
      <c r="B23" s="6"/>
      <c r="C23" s="44"/>
      <c r="D23" s="26"/>
      <c r="E23" s="26"/>
      <c r="F23" s="42"/>
      <c r="G23" s="27"/>
      <c r="H23" s="25"/>
      <c r="I23" s="26"/>
      <c r="J23" s="42"/>
      <c r="K23" s="27"/>
      <c r="L23" s="6"/>
      <c r="M23" s="6"/>
      <c r="N23" s="6"/>
      <c r="O23" s="44"/>
      <c r="P23" s="45"/>
      <c r="Q23" s="45"/>
      <c r="R23" s="49"/>
      <c r="S23" s="27"/>
      <c r="T23" s="45"/>
      <c r="U23" s="45"/>
      <c r="V23" s="49"/>
      <c r="W23" s="27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2">
      <c r="A24" s="6"/>
      <c r="B24" s="6"/>
      <c r="C24" s="44"/>
      <c r="D24" s="26"/>
      <c r="E24" s="26"/>
      <c r="F24" s="42"/>
      <c r="G24" s="27"/>
      <c r="H24" s="25"/>
      <c r="I24" s="26"/>
      <c r="J24" s="42"/>
      <c r="K24" s="27"/>
      <c r="L24" s="6"/>
      <c r="M24" s="6"/>
      <c r="N24" s="6"/>
      <c r="O24" s="44" t="s">
        <v>16</v>
      </c>
      <c r="P24" s="45">
        <f>'[1]QV data'!O24</f>
        <v>9091.8850000000002</v>
      </c>
      <c r="Q24" s="45">
        <f>'[1]QV data'!C24</f>
        <v>5521.0659999999998</v>
      </c>
      <c r="R24" s="46" t="str">
        <f>IF(OR((((P24/Q24)*100)-100)&gt;0,(((P24/Q24)*100)-100)=0),"+","-")</f>
        <v>+</v>
      </c>
      <c r="S24" s="47">
        <f>ABS(P24/Q24-1)</f>
        <v>0.6467625998312645</v>
      </c>
      <c r="T24" s="45">
        <f>SUM('[1]QV data'!$N24:O24)</f>
        <v>19894.13</v>
      </c>
      <c r="U24" s="45">
        <f>SUM('[1]QV data'!$B24:C24)</f>
        <v>13330.629000000001</v>
      </c>
      <c r="V24" s="46" t="str">
        <f>IF(OR((((T24/U24)*100)-100)&gt;0,(((T24/U24)*100)-100)=0),"+","-")</f>
        <v>+</v>
      </c>
      <c r="W24" s="47">
        <f>ABS(T24/U24-1)</f>
        <v>0.49236243841157079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3" customHeight="1" x14ac:dyDescent="0.2">
      <c r="A25" s="6"/>
      <c r="B25" s="6"/>
      <c r="C25" s="51"/>
      <c r="D25" s="51"/>
      <c r="E25" s="18"/>
      <c r="F25" s="19"/>
      <c r="G25" s="52"/>
      <c r="H25" s="18"/>
      <c r="I25" s="18"/>
      <c r="J25" s="19"/>
      <c r="K25" s="52"/>
      <c r="L25" s="6"/>
      <c r="M25" s="6"/>
      <c r="N25" s="6"/>
      <c r="O25" s="44"/>
      <c r="P25" s="26"/>
      <c r="Q25" s="26"/>
      <c r="R25" s="46"/>
      <c r="S25" s="27"/>
      <c r="T25" s="26"/>
      <c r="U25" s="26"/>
      <c r="V25" s="42"/>
      <c r="W25" s="27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2">
      <c r="A26" s="6"/>
      <c r="B26" s="6"/>
      <c r="C26" s="6"/>
      <c r="D26" s="6"/>
      <c r="E26" s="6"/>
      <c r="F26" s="8"/>
      <c r="G26" s="6"/>
      <c r="H26" s="26"/>
      <c r="I26" s="6"/>
      <c r="J26" s="8"/>
      <c r="K26" s="6"/>
      <c r="L26" s="6"/>
      <c r="M26" s="6"/>
      <c r="N26" s="6"/>
      <c r="O26" s="44" t="s">
        <v>17</v>
      </c>
      <c r="P26" s="45">
        <f>'[1]QV data'!O25</f>
        <v>9973.8700000000008</v>
      </c>
      <c r="Q26" s="45">
        <f>'[1]QV data'!C25</f>
        <v>8693.973</v>
      </c>
      <c r="R26" s="46" t="str">
        <f>IF(OR((((P26/Q26)*100)-100)&gt;0,(((P26/Q26)*100)-100)=0),"+","-")</f>
        <v>+</v>
      </c>
      <c r="S26" s="47">
        <f>ABS(P26/Q26-1)</f>
        <v>0.14721658325831011</v>
      </c>
      <c r="T26" s="45">
        <f>SUM('[1]QV data'!$N25:O25)</f>
        <v>19435.512999999999</v>
      </c>
      <c r="U26" s="45">
        <f>SUM('[1]QV data'!$B25:C25)</f>
        <v>16410.896000000001</v>
      </c>
      <c r="V26" s="46" t="str">
        <f>IF(OR((((T26/U26)*100)-100)&gt;0,(((T26/U26)*100)-100)=0),"+","-")</f>
        <v>+</v>
      </c>
      <c r="W26" s="47">
        <f>ABS(T26/U26-1)</f>
        <v>0.18430541513394494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3" customHeight="1" x14ac:dyDescent="0.2">
      <c r="A27" s="6"/>
      <c r="B27" s="6"/>
      <c r="C27" s="6"/>
      <c r="D27" s="6"/>
      <c r="E27" s="6"/>
      <c r="F27" s="8"/>
      <c r="G27" s="6"/>
      <c r="H27" s="26"/>
      <c r="I27" s="6"/>
      <c r="J27" s="8"/>
      <c r="K27" s="6"/>
      <c r="L27" s="6"/>
      <c r="M27" s="6"/>
      <c r="N27" s="6"/>
      <c r="O27" s="44"/>
      <c r="P27" s="45"/>
      <c r="Q27" s="45"/>
      <c r="R27" s="46"/>
      <c r="S27" s="27"/>
      <c r="T27" s="45"/>
      <c r="U27" s="45"/>
      <c r="V27" s="49"/>
      <c r="W27" s="27"/>
      <c r="X27" s="6"/>
    </row>
    <row r="28" spans="1:42" x14ac:dyDescent="0.2">
      <c r="A28" s="6"/>
      <c r="B28" s="6"/>
      <c r="C28" s="11" t="s">
        <v>9</v>
      </c>
      <c r="D28" s="30"/>
      <c r="E28" s="31"/>
      <c r="F28" s="32"/>
      <c r="G28" s="33"/>
      <c r="H28" s="16" t="s">
        <v>3</v>
      </c>
      <c r="I28" s="17" t="s">
        <v>3</v>
      </c>
      <c r="J28" s="32"/>
      <c r="K28" s="33"/>
      <c r="L28" s="6"/>
      <c r="M28" s="6"/>
      <c r="N28" s="6"/>
      <c r="O28" s="44" t="s">
        <v>18</v>
      </c>
      <c r="P28" s="45">
        <f>'[1]QV data'!O26</f>
        <v>10424.550000000001</v>
      </c>
      <c r="Q28" s="45">
        <f>'[1]QV data'!C26</f>
        <v>10538.974</v>
      </c>
      <c r="R28" s="46" t="str">
        <f>IF(OR((((P28/Q28)*100)-100)&gt;0,(((P28/Q28)*100)-100)=0),"+","-")</f>
        <v>-</v>
      </c>
      <c r="S28" s="47">
        <f>ABS(P28/Q28-1)</f>
        <v>1.0857223862588472E-2</v>
      </c>
      <c r="T28" s="45">
        <f>SUM('[1]QV data'!$N26:O26)</f>
        <v>20202.409</v>
      </c>
      <c r="U28" s="45">
        <f>SUM('[1]QV data'!$B26:C26)</f>
        <v>20035.844000000001</v>
      </c>
      <c r="V28" s="46" t="str">
        <f>IF(OR((((T28/U28)*100)-100)&gt;0,(((T28/U28)*100)-100)=0),"+","-")</f>
        <v>+</v>
      </c>
      <c r="W28" s="47">
        <f>ABS(T28/U28-1)</f>
        <v>8.3133508126733702E-3</v>
      </c>
      <c r="X28" s="6"/>
    </row>
    <row r="29" spans="1:42" ht="3" customHeight="1" x14ac:dyDescent="0.2">
      <c r="A29" s="6"/>
      <c r="B29" s="6"/>
      <c r="C29" s="6"/>
      <c r="D29" s="20"/>
      <c r="E29" s="21"/>
      <c r="F29" s="22"/>
      <c r="G29" s="23"/>
      <c r="H29" s="28"/>
      <c r="I29" s="24"/>
      <c r="J29" s="22"/>
      <c r="K29" s="23"/>
      <c r="L29" s="6"/>
      <c r="M29" s="6"/>
      <c r="N29" s="6"/>
      <c r="O29" s="44"/>
      <c r="P29" s="45"/>
      <c r="Q29" s="45"/>
      <c r="R29" s="46"/>
      <c r="S29" s="27"/>
      <c r="T29" s="45"/>
      <c r="U29" s="45"/>
      <c r="V29" s="49"/>
      <c r="W29" s="27"/>
      <c r="X29" s="6"/>
    </row>
    <row r="30" spans="1:42" x14ac:dyDescent="0.2">
      <c r="A30" s="6"/>
      <c r="B30" s="6"/>
      <c r="C30" s="6"/>
      <c r="D30" s="28" t="str">
        <f>+D12</f>
        <v>februari</v>
      </c>
      <c r="E30" s="24" t="str">
        <f>+D12</f>
        <v>februari</v>
      </c>
      <c r="F30" s="22"/>
      <c r="G30" s="29" t="s">
        <v>6</v>
      </c>
      <c r="H30" s="28" t="str">
        <f>+D12</f>
        <v>februari</v>
      </c>
      <c r="I30" s="24" t="str">
        <f>+D12</f>
        <v>februari</v>
      </c>
      <c r="J30" s="22"/>
      <c r="K30" s="29" t="s">
        <v>6</v>
      </c>
      <c r="L30" s="6"/>
      <c r="M30" s="6"/>
      <c r="N30" s="6"/>
      <c r="O30" s="44" t="s">
        <v>19</v>
      </c>
      <c r="P30" s="45">
        <f>'[1]QV data'!O27</f>
        <v>7843.598</v>
      </c>
      <c r="Q30" s="45">
        <f>'[1]QV data'!C27</f>
        <v>7884.2610000000004</v>
      </c>
      <c r="R30" s="46" t="str">
        <f>IF(OR((((P30/Q30)*100)-100)&gt;0,(((P30/Q30)*100)-100)=0),"+","-")</f>
        <v>-</v>
      </c>
      <c r="S30" s="47">
        <f>ABS(P30/Q30-1)</f>
        <v>5.1574903469076006E-3</v>
      </c>
      <c r="T30" s="45">
        <f>SUM('[1]QV data'!$N27:O27)</f>
        <v>15168.273000000001</v>
      </c>
      <c r="U30" s="45">
        <f>SUM('[1]QV data'!$B27:C27)</f>
        <v>14641.181</v>
      </c>
      <c r="V30" s="46" t="str">
        <f>IF(OR((((T30/U30)*100)-100)&gt;0,(((T30/U30)*100)-100)=0),"+","-")</f>
        <v>+</v>
      </c>
      <c r="W30" s="47">
        <f>ABS(T30/U30-1)</f>
        <v>3.6000647761953219E-2</v>
      </c>
      <c r="X30" s="6"/>
    </row>
    <row r="31" spans="1:42" ht="3" customHeight="1" x14ac:dyDescent="0.2">
      <c r="A31" s="6"/>
      <c r="B31" s="6"/>
      <c r="C31" s="6"/>
      <c r="D31" s="28"/>
      <c r="E31" s="24"/>
      <c r="F31" s="22"/>
      <c r="G31" s="29"/>
      <c r="H31" s="28"/>
      <c r="I31" s="24"/>
      <c r="J31" s="22"/>
      <c r="K31" s="29"/>
      <c r="L31" s="6"/>
      <c r="M31" s="6"/>
      <c r="N31" s="6"/>
      <c r="O31" s="44"/>
      <c r="P31" s="45"/>
      <c r="Q31" s="45"/>
      <c r="R31" s="46"/>
      <c r="S31" s="29"/>
      <c r="T31" s="24"/>
      <c r="U31" s="24"/>
      <c r="V31" s="22"/>
      <c r="W31" s="29"/>
      <c r="X31" s="6"/>
    </row>
    <row r="32" spans="1:42" x14ac:dyDescent="0.2">
      <c r="A32" s="6"/>
      <c r="B32" s="6"/>
      <c r="C32" s="6"/>
      <c r="D32" s="28">
        <f>D14</f>
        <v>2021</v>
      </c>
      <c r="E32" s="24">
        <f>E14</f>
        <v>2020</v>
      </c>
      <c r="F32" s="22"/>
      <c r="G32" s="29" t="str">
        <f>G14</f>
        <v>met 2020</v>
      </c>
      <c r="H32" s="28">
        <f>H14</f>
        <v>2021</v>
      </c>
      <c r="I32" s="24">
        <f>I14</f>
        <v>2020</v>
      </c>
      <c r="J32" s="22"/>
      <c r="K32" s="29" t="str">
        <f>K14</f>
        <v>met 2020</v>
      </c>
      <c r="L32" s="6"/>
      <c r="M32" s="6"/>
      <c r="N32" s="6"/>
      <c r="O32" s="44" t="s">
        <v>20</v>
      </c>
      <c r="P32" s="45">
        <f>'[1]QV data'!O28</f>
        <v>8383.8060000000005</v>
      </c>
      <c r="Q32" s="45">
        <f>'[1]QV data'!C28</f>
        <v>7278.3550000000005</v>
      </c>
      <c r="R32" s="46" t="str">
        <f>IF(OR((((P32/Q32)*100)-100)&gt;0,(((P32/Q32)*100)-100)=0),"+","-")</f>
        <v>+</v>
      </c>
      <c r="S32" s="47">
        <f>ABS(P32/Q32-1)</f>
        <v>0.15188198432200672</v>
      </c>
      <c r="T32" s="45">
        <f>SUM('[1]QV data'!$N28:O28)</f>
        <v>17850.726000000002</v>
      </c>
      <c r="U32" s="45">
        <f>SUM('[1]QV data'!$B28:C28)</f>
        <v>15057.021000000001</v>
      </c>
      <c r="V32" s="46" t="str">
        <f>IF(OR((((T32/U32)*100)-100)&gt;0,(((T32/U32)*100)-100)=0),"+","-")</f>
        <v>+</v>
      </c>
      <c r="W32" s="47">
        <f>ABS(T32/U32-1)</f>
        <v>0.18554168185061326</v>
      </c>
      <c r="X32" s="6"/>
    </row>
    <row r="33" spans="1:24" ht="3" customHeight="1" x14ac:dyDescent="0.2">
      <c r="A33" s="6"/>
      <c r="B33" s="6"/>
      <c r="C33" s="52"/>
      <c r="D33" s="42"/>
      <c r="E33" s="42"/>
      <c r="F33" s="42"/>
      <c r="G33" s="43"/>
      <c r="H33" s="41"/>
      <c r="I33" s="42"/>
      <c r="J33" s="42"/>
      <c r="K33" s="43"/>
      <c r="L33" s="6"/>
      <c r="M33" s="6"/>
      <c r="N33" s="6"/>
      <c r="O33" s="44"/>
      <c r="P33" s="45"/>
      <c r="Q33" s="45"/>
      <c r="R33" s="46"/>
      <c r="S33" s="47" t="e">
        <f>ABS(P33/Q33-1)</f>
        <v>#DIV/0!</v>
      </c>
      <c r="T33" s="42"/>
      <c r="U33" s="42"/>
      <c r="V33" s="42"/>
      <c r="W33" s="43"/>
      <c r="X33" s="6"/>
    </row>
    <row r="34" spans="1:24" x14ac:dyDescent="0.2">
      <c r="A34" s="6"/>
      <c r="B34" s="6"/>
      <c r="C34" s="38" t="s">
        <v>9</v>
      </c>
      <c r="D34" s="53">
        <f>+D16</f>
        <v>10655</v>
      </c>
      <c r="E34" s="53">
        <f>+E16</f>
        <v>34992</v>
      </c>
      <c r="F34" s="54" t="str">
        <f>IF(OR((((D34/E34)*100)-100)&gt;0,(((D34/E34)*100)-100)=0),"+","-")</f>
        <v>-</v>
      </c>
      <c r="G34" s="55">
        <f>ABS(D34/E34-1)</f>
        <v>0.69550182898948332</v>
      </c>
      <c r="H34" s="56">
        <f>+H16</f>
        <v>25321</v>
      </c>
      <c r="I34" s="53">
        <f>+I16</f>
        <v>72559</v>
      </c>
      <c r="J34" s="54" t="str">
        <f>IF(OR((((H34/I34)*100)-100)&gt;0,(((H34/I34)*100)-100)=0),"+","-")</f>
        <v>-</v>
      </c>
      <c r="K34" s="55">
        <f>ABS(H34/I34-1)</f>
        <v>0.65102881792747969</v>
      </c>
      <c r="L34" s="6"/>
      <c r="M34" s="6"/>
      <c r="N34" s="6"/>
      <c r="O34" s="57" t="s">
        <v>21</v>
      </c>
      <c r="P34" s="58">
        <f>'[1]QV data'!O29</f>
        <v>21652.542000000001</v>
      </c>
      <c r="Q34" s="59">
        <f>'[1]QV data'!C29</f>
        <v>16859.567999999999</v>
      </c>
      <c r="R34" s="60" t="str">
        <f>IF(OR((((P34/Q34)*100)-100)&gt;0,(((P34/Q34)*100)-100)=0),"+","-")</f>
        <v>+</v>
      </c>
      <c r="S34" s="61">
        <f>ABS(P34/Q34-1)</f>
        <v>0.28428806716755739</v>
      </c>
      <c r="T34" s="58">
        <f>SUM('[1]QV data'!$N29:O29)</f>
        <v>46893.014999999999</v>
      </c>
      <c r="U34" s="59">
        <f>SUM('[1]QV data'!$B29:C29)</f>
        <v>37939.712</v>
      </c>
      <c r="V34" s="60" t="str">
        <f>IF(OR((((T34/U34)*100)-100)&gt;0,(((T34/U34)*100)-100)=0),"+","-")</f>
        <v>+</v>
      </c>
      <c r="W34" s="61">
        <f>ABS(T34/U34-1)</f>
        <v>0.23598763743910345</v>
      </c>
      <c r="X34" s="6"/>
    </row>
    <row r="35" spans="1:24" ht="3" customHeight="1" x14ac:dyDescent="0.2">
      <c r="A35" s="6"/>
      <c r="B35" s="6"/>
      <c r="C35" s="44"/>
      <c r="D35" s="45"/>
      <c r="E35" s="45"/>
      <c r="F35" s="49"/>
      <c r="G35" s="27"/>
      <c r="H35" s="48"/>
      <c r="I35" s="45"/>
      <c r="J35" s="49"/>
      <c r="K35" s="27"/>
      <c r="L35" s="6"/>
      <c r="M35" s="6"/>
      <c r="N35" s="6"/>
      <c r="O35" s="63"/>
      <c r="P35" s="63"/>
      <c r="Q35" s="63"/>
      <c r="R35" s="64"/>
      <c r="S35" s="63"/>
      <c r="T35" s="63"/>
      <c r="U35" s="63"/>
      <c r="V35" s="64"/>
      <c r="W35" s="63"/>
      <c r="X35" s="6"/>
    </row>
    <row r="36" spans="1:24" x14ac:dyDescent="0.2">
      <c r="A36" s="6"/>
      <c r="B36" s="6"/>
      <c r="C36" s="44" t="s">
        <v>22</v>
      </c>
      <c r="D36" s="45">
        <f>'[1]QV data'!O6</f>
        <v>10173</v>
      </c>
      <c r="E36" s="45">
        <f>'[1]QV data'!C6</f>
        <v>34621</v>
      </c>
      <c r="F36" s="46" t="str">
        <f>IF(OR((((D36/E36)*100)-100)&gt;0,(((D36/E36)*100)-100)=0),"+","-")</f>
        <v>-</v>
      </c>
      <c r="G36" s="47">
        <f>ABS(D36/E36-1)</f>
        <v>0.70616100054879993</v>
      </c>
      <c r="H36" s="48">
        <f>SUM('[1]QV data'!$N6:O6)</f>
        <v>24398</v>
      </c>
      <c r="I36" s="45">
        <f>SUM('[1]QV data'!$B6:C6)</f>
        <v>71884</v>
      </c>
      <c r="J36" s="46" t="str">
        <f>IF(OR((((H36/I36)*100)-100)&gt;0,(((H36/I36)*100)-100)=0),"+","-")</f>
        <v>-</v>
      </c>
      <c r="K36" s="47">
        <f>ABS(H36/I36-1)</f>
        <v>0.66059206499360079</v>
      </c>
      <c r="L36" s="6"/>
      <c r="M36" s="6"/>
      <c r="N36" s="6"/>
      <c r="O36" s="63"/>
      <c r="P36" s="63"/>
      <c r="Q36" s="63"/>
      <c r="R36" s="64"/>
      <c r="S36" s="63"/>
      <c r="T36" s="63"/>
      <c r="U36" s="63"/>
      <c r="V36" s="64"/>
      <c r="W36" s="63"/>
      <c r="X36" s="6"/>
    </row>
    <row r="37" spans="1:24" ht="3" customHeight="1" x14ac:dyDescent="0.2">
      <c r="A37" s="6"/>
      <c r="B37" s="6"/>
      <c r="C37" s="44"/>
      <c r="D37" s="45"/>
      <c r="E37" s="45"/>
      <c r="F37" s="49"/>
      <c r="G37" s="27"/>
      <c r="H37" s="48"/>
      <c r="I37" s="45"/>
      <c r="J37" s="49"/>
      <c r="K37" s="27"/>
      <c r="L37" s="6"/>
      <c r="M37" s="6"/>
      <c r="N37" s="6"/>
      <c r="O37" s="63"/>
      <c r="P37" s="63"/>
      <c r="Q37" s="63"/>
      <c r="R37" s="64"/>
      <c r="S37" s="63"/>
      <c r="T37" s="63"/>
      <c r="U37" s="63"/>
      <c r="V37" s="64"/>
      <c r="W37" s="63"/>
      <c r="X37" s="6"/>
    </row>
    <row r="38" spans="1:24" x14ac:dyDescent="0.2">
      <c r="A38" s="6"/>
      <c r="B38" s="6"/>
      <c r="C38" s="44" t="s">
        <v>23</v>
      </c>
      <c r="D38" s="45">
        <f>D34-D36</f>
        <v>482</v>
      </c>
      <c r="E38" s="45">
        <f>E34-E36</f>
        <v>371</v>
      </c>
      <c r="F38" s="46" t="str">
        <f>IF(OR((((D38/E38)*100)-100)&gt;0,(((D38/E38)*100)-100)=0),"+","-")</f>
        <v>+</v>
      </c>
      <c r="G38" s="47">
        <f>ABS(D38/E38-1)</f>
        <v>0.29919137466307277</v>
      </c>
      <c r="H38" s="48">
        <f>SUM('[1]QV data'!$N7:O7)</f>
        <v>923</v>
      </c>
      <c r="I38" s="45">
        <f>SUM('[1]QV data'!$B7:C7)</f>
        <v>675</v>
      </c>
      <c r="J38" s="46" t="str">
        <f>IF(OR((((H38/I38)*100)-100)&gt;0,(((H38/I38)*100)-100)=0),"+","-")</f>
        <v>+</v>
      </c>
      <c r="K38" s="47">
        <f>ABS(H38/I38-1)</f>
        <v>0.3674074074074074</v>
      </c>
      <c r="L38" s="6"/>
      <c r="M38" s="6"/>
      <c r="N38" s="6"/>
      <c r="O38" s="38" t="s">
        <v>11</v>
      </c>
      <c r="P38" s="53">
        <f>+D20</f>
        <v>125136.67300000001</v>
      </c>
      <c r="Q38" s="53">
        <f>+E20</f>
        <v>116292.773</v>
      </c>
      <c r="R38" s="54" t="str">
        <f>IF(OR((((P38/Q38)*100)-100)&gt;0,(((P38/Q38)*100)-100)=0),"+","-")</f>
        <v>+</v>
      </c>
      <c r="S38" s="55">
        <f>ABS(P38/Q38-1)</f>
        <v>7.604857784240826E-2</v>
      </c>
      <c r="T38" s="53">
        <f>+H20</f>
        <v>258358.72160000002</v>
      </c>
      <c r="U38" s="53">
        <f>+I20</f>
        <v>229372.92200000002</v>
      </c>
      <c r="V38" s="54" t="str">
        <f>IF(OR((((T38/U38)*100)-100)&gt;0,(((T38/U38)*100)-100)=0),"+","-")</f>
        <v>+</v>
      </c>
      <c r="W38" s="55">
        <f>ABS(T38/U38-1)</f>
        <v>0.12636975344456736</v>
      </c>
      <c r="X38" s="6"/>
    </row>
    <row r="39" spans="1:24" ht="3" customHeight="1" x14ac:dyDescent="0.2">
      <c r="A39" s="6"/>
      <c r="B39" s="6"/>
      <c r="C39" s="44"/>
      <c r="D39" s="45"/>
      <c r="E39" s="45"/>
      <c r="F39" s="42"/>
      <c r="G39" s="27"/>
      <c r="H39" s="48"/>
      <c r="I39" s="45"/>
      <c r="J39" s="42"/>
      <c r="K39" s="27"/>
      <c r="L39" s="6"/>
      <c r="M39" s="6"/>
      <c r="N39" s="6"/>
      <c r="O39" s="44"/>
      <c r="P39" s="45"/>
      <c r="Q39" s="45"/>
      <c r="R39" s="49"/>
      <c r="S39" s="27"/>
      <c r="T39" s="45"/>
      <c r="U39" s="45"/>
      <c r="V39" s="49"/>
      <c r="W39" s="27"/>
      <c r="X39" s="6"/>
    </row>
    <row r="40" spans="1:24" x14ac:dyDescent="0.2">
      <c r="A40" s="6"/>
      <c r="B40" s="6"/>
      <c r="C40" s="13"/>
      <c r="D40" s="53"/>
      <c r="E40" s="53"/>
      <c r="F40" s="14"/>
      <c r="G40" s="13"/>
      <c r="H40" s="53"/>
      <c r="I40" s="53"/>
      <c r="J40" s="14"/>
      <c r="K40" s="13"/>
      <c r="L40" s="6"/>
      <c r="M40" s="6"/>
      <c r="N40" s="6"/>
      <c r="O40" s="44" t="s">
        <v>24</v>
      </c>
      <c r="P40" s="45">
        <f>P18-P20</f>
        <v>57766.422000000006</v>
      </c>
      <c r="Q40" s="45">
        <f>Q18-Q20</f>
        <v>59516.576000000001</v>
      </c>
      <c r="R40" s="46" t="str">
        <f>IF(OR((((P40/Q40)*100)-100)&gt;0,(((P40/Q40)*100)-100)=0),"+","-")</f>
        <v>-</v>
      </c>
      <c r="S40" s="47">
        <f>ABS(P40/Q40-1)</f>
        <v>2.940616073075164E-2</v>
      </c>
      <c r="T40" s="45">
        <f>T18-T20</f>
        <v>118914.65560000003</v>
      </c>
      <c r="U40" s="45">
        <f>U18-U20</f>
        <v>111957.63900000002</v>
      </c>
      <c r="V40" s="46" t="str">
        <f>IF(OR((((T40/U40)*100)-100)&gt;0,(((T40/U40)*100)-100)=0),"+","-")</f>
        <v>+</v>
      </c>
      <c r="W40" s="47">
        <f>ABS(T40/U40-1)</f>
        <v>6.2139722328371061E-2</v>
      </c>
      <c r="X40" s="6"/>
    </row>
    <row r="41" spans="1:24" ht="3" customHeight="1" x14ac:dyDescent="0.2">
      <c r="A41" s="6"/>
      <c r="B41" s="6"/>
      <c r="C41" s="26"/>
      <c r="D41" s="45"/>
      <c r="E41" s="45"/>
      <c r="F41" s="42"/>
      <c r="G41" s="26"/>
      <c r="H41" s="45"/>
      <c r="I41" s="45"/>
      <c r="J41" s="42"/>
      <c r="K41" s="26"/>
      <c r="L41" s="6"/>
      <c r="M41" s="6"/>
      <c r="N41" s="6"/>
      <c r="O41" s="44"/>
      <c r="P41" s="45"/>
      <c r="Q41" s="45"/>
      <c r="R41" s="49"/>
      <c r="S41" s="27"/>
      <c r="T41" s="45"/>
      <c r="U41" s="45"/>
      <c r="V41" s="49"/>
      <c r="W41" s="27"/>
      <c r="X41" s="6"/>
    </row>
    <row r="42" spans="1:24" x14ac:dyDescent="0.2">
      <c r="A42" s="6"/>
      <c r="B42" s="6"/>
      <c r="C42" s="38" t="s">
        <v>9</v>
      </c>
      <c r="D42" s="53">
        <f>+D16</f>
        <v>10655</v>
      </c>
      <c r="E42" s="53">
        <f>+E16</f>
        <v>34992</v>
      </c>
      <c r="F42" s="54" t="str">
        <f>IF(OR((((D42/E42)*100)-100)&gt;0,(((D42/E42)*100)-100)=0),"+","-")</f>
        <v>-</v>
      </c>
      <c r="G42" s="55">
        <f>ABS(D42/E42-1)</f>
        <v>0.69550182898948332</v>
      </c>
      <c r="H42" s="56">
        <f>+H16</f>
        <v>25321</v>
      </c>
      <c r="I42" s="53">
        <f>+I16</f>
        <v>72559</v>
      </c>
      <c r="J42" s="54" t="str">
        <f>IF(OR((((H42/I42)*100)-100)&gt;0,(((H42/I42)*100)-100)=0),"+","-")</f>
        <v>-</v>
      </c>
      <c r="K42" s="55">
        <f>ABS(H42/I42-1)</f>
        <v>0.65102881792747969</v>
      </c>
      <c r="L42" s="6"/>
      <c r="M42" s="6"/>
      <c r="N42" s="6"/>
      <c r="O42" s="50" t="s">
        <v>15</v>
      </c>
      <c r="P42" s="45"/>
      <c r="Q42" s="45"/>
      <c r="R42" s="46"/>
      <c r="S42" s="47"/>
      <c r="T42" s="45"/>
      <c r="U42" s="45"/>
      <c r="V42" s="46"/>
      <c r="W42" s="47"/>
      <c r="X42" s="6"/>
    </row>
    <row r="43" spans="1:24" ht="3" customHeight="1" x14ac:dyDescent="0.2">
      <c r="A43" s="6"/>
      <c r="B43" s="6"/>
      <c r="C43" s="44"/>
      <c r="D43" s="45"/>
      <c r="E43" s="45"/>
      <c r="F43" s="49"/>
      <c r="G43" s="27"/>
      <c r="H43" s="48"/>
      <c r="I43" s="45"/>
      <c r="J43" s="49"/>
      <c r="K43" s="27"/>
      <c r="L43" s="6"/>
      <c r="M43" s="6"/>
      <c r="N43" s="6"/>
      <c r="O43" s="44"/>
      <c r="P43" s="45"/>
      <c r="Q43" s="45"/>
      <c r="R43" s="49"/>
      <c r="S43" s="27"/>
      <c r="T43" s="45"/>
      <c r="U43" s="45"/>
      <c r="V43" s="49"/>
      <c r="W43" s="27"/>
      <c r="X43" s="6"/>
    </row>
    <row r="44" spans="1:24" x14ac:dyDescent="0.2">
      <c r="A44" s="6"/>
      <c r="B44" s="6"/>
      <c r="C44" s="44" t="s">
        <v>25</v>
      </c>
      <c r="D44" s="45">
        <f>'[1]QV data'!O8</f>
        <v>6500</v>
      </c>
      <c r="E44" s="45">
        <f>'[1]QV data'!C8</f>
        <v>28414</v>
      </c>
      <c r="F44" s="46" t="str">
        <f>IF(OR((((D44/E44)*100)-100)&gt;0,(((D44/E44)*100)-100)=0),"+","-")</f>
        <v>-</v>
      </c>
      <c r="G44" s="47">
        <f>ABS(D44/E44-1)</f>
        <v>0.77123952980924892</v>
      </c>
      <c r="H44" s="48">
        <f>SUM('[1]QV data'!$N8:O8)</f>
        <v>16309</v>
      </c>
      <c r="I44" s="45">
        <f>SUM('[1]QV data'!$B8:C8)</f>
        <v>58750</v>
      </c>
      <c r="J44" s="46" t="str">
        <f>IF(OR((((H44/I44)*100)-100)&gt;0,(((H44/I44)*100)-100)=0),"+","-")</f>
        <v>-</v>
      </c>
      <c r="K44" s="47">
        <f>ABS(H44/I44-1)</f>
        <v>0.72239999999999993</v>
      </c>
      <c r="L44" s="6"/>
      <c r="M44" s="6"/>
      <c r="N44" s="6"/>
      <c r="O44" s="44" t="s">
        <v>16</v>
      </c>
      <c r="P44" s="45">
        <f>'[1]QV data'!O31</f>
        <v>6059.6410000000005</v>
      </c>
      <c r="Q44" s="45">
        <f>'[1]QV data'!C31</f>
        <v>9146.723</v>
      </c>
      <c r="R44" s="46" t="str">
        <f>IF(OR((((P44/Q44)*100)-100)&gt;0,(((P44/Q44)*100)-100)=0),"+","-")</f>
        <v>-</v>
      </c>
      <c r="S44" s="47">
        <f>ABS(P44/Q44-1)</f>
        <v>0.33750688634607162</v>
      </c>
      <c r="T44" s="45">
        <f>SUM('[1]QV data'!$N31:O31)</f>
        <v>13764.963</v>
      </c>
      <c r="U44" s="45">
        <f>SUM('[1]QV data'!$B31:C31)</f>
        <v>16409.514999999999</v>
      </c>
      <c r="V44" s="46" t="str">
        <f>IF(OR((((T44/U44)*100)-100)&gt;0,(((T44/U44)*100)-100)=0),"+","-")</f>
        <v>-</v>
      </c>
      <c r="W44" s="47">
        <f>ABS(T44/U44-1)</f>
        <v>0.16115966864346687</v>
      </c>
      <c r="X44" s="6"/>
    </row>
    <row r="45" spans="1:24" ht="3" customHeight="1" x14ac:dyDescent="0.2">
      <c r="A45" s="6"/>
      <c r="B45" s="6"/>
      <c r="C45" s="44"/>
      <c r="D45" s="45"/>
      <c r="E45" s="45"/>
      <c r="F45" s="49"/>
      <c r="G45" s="27"/>
      <c r="H45" s="48"/>
      <c r="I45" s="45"/>
      <c r="J45" s="49"/>
      <c r="K45" s="27"/>
      <c r="L45" s="6"/>
      <c r="M45" s="6"/>
      <c r="N45" s="6"/>
      <c r="O45" s="44"/>
      <c r="P45" s="26"/>
      <c r="Q45" s="26"/>
      <c r="R45" s="46"/>
      <c r="S45" s="27"/>
      <c r="T45" s="26"/>
      <c r="U45" s="26"/>
      <c r="V45" s="42"/>
      <c r="W45" s="27"/>
      <c r="X45" s="6"/>
    </row>
    <row r="46" spans="1:24" x14ac:dyDescent="0.2">
      <c r="A46" s="6"/>
      <c r="B46" s="6"/>
      <c r="C46" s="65" t="s">
        <v>26</v>
      </c>
      <c r="D46" s="59">
        <f>D42-D44</f>
        <v>4155</v>
      </c>
      <c r="E46" s="59">
        <f>E42-E44</f>
        <v>6578</v>
      </c>
      <c r="F46" s="60" t="str">
        <f>IF(OR((((D46/E46)*100)-100)&gt;0,(((D46/E46)*100)-100)=0),"+","-")</f>
        <v>-</v>
      </c>
      <c r="G46" s="61">
        <f>ABS(D46/E46-1)</f>
        <v>0.36834904226208576</v>
      </c>
      <c r="H46" s="58">
        <f>H42-H44</f>
        <v>9012</v>
      </c>
      <c r="I46" s="59">
        <f>I42-I44</f>
        <v>13809</v>
      </c>
      <c r="J46" s="60" t="str">
        <f>IF(OR((((H46/I46)*100)-100)&gt;0,(((H46/I46)*100)-100)=0),"+","-")</f>
        <v>-</v>
      </c>
      <c r="K46" s="61">
        <f>ABS(H46/I46-1)</f>
        <v>0.3473821420812514</v>
      </c>
      <c r="L46" s="6"/>
      <c r="M46" s="6"/>
      <c r="N46" s="6"/>
      <c r="O46" s="44" t="s">
        <v>17</v>
      </c>
      <c r="P46" s="45">
        <f>'[1]QV data'!O32</f>
        <v>13245.523000000001</v>
      </c>
      <c r="Q46" s="45">
        <f>'[1]QV data'!C32</f>
        <v>12909.98</v>
      </c>
      <c r="R46" s="46" t="str">
        <f>IF(OR((((P46/Q46)*100)-100)&gt;0,(((P46/Q46)*100)-100)=0),"+","-")</f>
        <v>+</v>
      </c>
      <c r="S46" s="47">
        <f>ABS(P46/Q46-1)</f>
        <v>2.5990977522815761E-2</v>
      </c>
      <c r="T46" s="45">
        <f>SUM('[1]QV data'!$N32:O32)</f>
        <v>26820.667000000001</v>
      </c>
      <c r="U46" s="45">
        <f>SUM('[1]QV data'!$B32:C32)</f>
        <v>24676.612999999998</v>
      </c>
      <c r="V46" s="46" t="str">
        <f>IF(OR((((T46/U46)*100)-100)&gt;0,(((T46/U46)*100)-100)=0),"+","-")</f>
        <v>+</v>
      </c>
      <c r="W46" s="47">
        <f>ABS(T46/U46-1)</f>
        <v>8.6886073060350899E-2</v>
      </c>
      <c r="X46" s="6"/>
    </row>
    <row r="47" spans="1:24" ht="3" customHeight="1" x14ac:dyDescent="0.2">
      <c r="A47" s="6"/>
      <c r="B47" s="6"/>
      <c r="C47" s="6"/>
      <c r="D47" s="66"/>
      <c r="E47" s="66"/>
      <c r="F47" s="8"/>
      <c r="G47" s="6"/>
      <c r="H47" s="45"/>
      <c r="I47" s="66"/>
      <c r="J47" s="8"/>
      <c r="K47" s="6"/>
      <c r="L47" s="6"/>
      <c r="M47" s="6"/>
      <c r="N47" s="6"/>
      <c r="O47" s="44"/>
      <c r="P47" s="45"/>
      <c r="Q47" s="45"/>
      <c r="R47" s="46"/>
      <c r="S47" s="27"/>
      <c r="T47" s="45"/>
      <c r="U47" s="45"/>
      <c r="V47" s="49"/>
      <c r="W47" s="27"/>
      <c r="X47" s="6"/>
    </row>
    <row r="48" spans="1:24" x14ac:dyDescent="0.2">
      <c r="A48" s="6"/>
      <c r="B48" s="6"/>
      <c r="C48" s="6"/>
      <c r="D48" s="66"/>
      <c r="E48" s="66"/>
      <c r="F48" s="8"/>
      <c r="G48" s="6"/>
      <c r="H48" s="45"/>
      <c r="I48" s="66"/>
      <c r="J48" s="8"/>
      <c r="K48" s="6"/>
      <c r="L48" s="6"/>
      <c r="M48" s="6"/>
      <c r="N48" s="6"/>
      <c r="O48" s="44" t="s">
        <v>18</v>
      </c>
      <c r="P48" s="45">
        <f>'[1]QV data'!O33</f>
        <v>6084.1880000000001</v>
      </c>
      <c r="Q48" s="45">
        <f>'[1]QV data'!C33</f>
        <v>6454.1980000000003</v>
      </c>
      <c r="R48" s="46" t="str">
        <f>IF(OR((((P48/Q48)*100)-100)&gt;0,(((P48/Q48)*100)-100)=0),"+","-")</f>
        <v>-</v>
      </c>
      <c r="S48" s="47">
        <f>ABS(P48/Q48-1)</f>
        <v>5.7328579011675873E-2</v>
      </c>
      <c r="T48" s="45">
        <f>SUM('[1]QV data'!$N33:O33)</f>
        <v>11994.879000000001</v>
      </c>
      <c r="U48" s="45">
        <f>SUM('[1]QV data'!$B33:C33)</f>
        <v>11987.731</v>
      </c>
      <c r="V48" s="46" t="str">
        <f>IF(OR((((T48/U48)*100)-100)&gt;0,(((T48/U48)*100)-100)=0),"+","-")</f>
        <v>+</v>
      </c>
      <c r="W48" s="47">
        <f>ABS(T48/U48-1)</f>
        <v>5.962763095035406E-4</v>
      </c>
      <c r="X48" s="6"/>
    </row>
    <row r="49" spans="1:24" ht="3" customHeight="1" x14ac:dyDescent="0.2">
      <c r="A49" s="6"/>
      <c r="B49" s="6"/>
      <c r="C49" s="6"/>
      <c r="D49" s="66"/>
      <c r="E49" s="66"/>
      <c r="F49" s="8"/>
      <c r="G49" s="6"/>
      <c r="H49" s="45"/>
      <c r="I49" s="66"/>
      <c r="J49" s="8"/>
      <c r="K49" s="6"/>
      <c r="L49" s="6"/>
      <c r="M49" s="6"/>
      <c r="N49" s="6"/>
      <c r="O49" s="44"/>
      <c r="P49" s="45"/>
      <c r="Q49" s="45"/>
      <c r="R49" s="46"/>
      <c r="S49" s="27"/>
      <c r="T49" s="45"/>
      <c r="U49" s="45"/>
      <c r="V49" s="49"/>
      <c r="W49" s="27"/>
      <c r="X49" s="6"/>
    </row>
    <row r="50" spans="1:24" x14ac:dyDescent="0.2">
      <c r="A50" s="6"/>
      <c r="B50" s="6"/>
      <c r="C50" s="38" t="s">
        <v>9</v>
      </c>
      <c r="D50" s="53">
        <f>+D16</f>
        <v>10655</v>
      </c>
      <c r="E50" s="53">
        <f>+E16</f>
        <v>34992</v>
      </c>
      <c r="F50" s="54" t="str">
        <f>IF(OR((((D50/E50)*100)-100)&gt;0,(((D50/E50)*100)-100)=0),"+","-")</f>
        <v>-</v>
      </c>
      <c r="G50" s="55">
        <f>ABS(D50/E50-1)</f>
        <v>0.69550182898948332</v>
      </c>
      <c r="H50" s="56">
        <f>+H16</f>
        <v>25321</v>
      </c>
      <c r="I50" s="53">
        <f>+I16</f>
        <v>72559</v>
      </c>
      <c r="J50" s="54" t="str">
        <f>IF(OR((((H50/I50)*100)-100)&gt;0,(((H50/I50)*100)-100)=0),"+","-")</f>
        <v>-</v>
      </c>
      <c r="K50" s="55">
        <f>ABS(H50/I50-1)</f>
        <v>0.65102881792747969</v>
      </c>
      <c r="L50" s="6"/>
      <c r="M50" s="6"/>
      <c r="N50" s="6"/>
      <c r="O50" s="44" t="s">
        <v>19</v>
      </c>
      <c r="P50" s="45">
        <f>'[1]QV data'!O34</f>
        <v>3495.8910000000001</v>
      </c>
      <c r="Q50" s="45">
        <f>'[1]QV data'!C34</f>
        <v>4175.0079999999998</v>
      </c>
      <c r="R50" s="46" t="str">
        <f>IF(OR((((P50/Q50)*100)-100)&gt;0,(((P50/Q50)*100)-100)=0),"+","-")</f>
        <v>-</v>
      </c>
      <c r="S50" s="47">
        <f>ABS(P50/Q50-1)</f>
        <v>0.16266244280250475</v>
      </c>
      <c r="T50" s="45">
        <f>SUM('[1]QV data'!$N34:O34)</f>
        <v>6367.1190000000006</v>
      </c>
      <c r="U50" s="45">
        <f>SUM('[1]QV data'!$B34:C34)</f>
        <v>7546.9740000000002</v>
      </c>
      <c r="V50" s="46" t="str">
        <f>IF(OR((((T50/U50)*100)-100)&gt;0,(((T50/U50)*100)-100)=0),"+","-")</f>
        <v>-</v>
      </c>
      <c r="W50" s="47">
        <f>ABS(T50/U50-1)</f>
        <v>0.15633484360751737</v>
      </c>
      <c r="X50" s="6"/>
    </row>
    <row r="51" spans="1:24" ht="3" customHeight="1" x14ac:dyDescent="0.2">
      <c r="A51" s="6"/>
      <c r="B51" s="6"/>
      <c r="C51" s="44"/>
      <c r="D51" s="45"/>
      <c r="E51" s="45"/>
      <c r="F51" s="49"/>
      <c r="G51" s="27"/>
      <c r="H51" s="48"/>
      <c r="I51" s="45"/>
      <c r="J51" s="49"/>
      <c r="K51" s="27"/>
      <c r="L51" s="6"/>
      <c r="M51" s="6"/>
      <c r="N51" s="6"/>
      <c r="O51" s="44"/>
      <c r="P51" s="45"/>
      <c r="Q51" s="45"/>
      <c r="R51" s="46"/>
      <c r="S51" s="29"/>
      <c r="T51" s="24"/>
      <c r="U51" s="24"/>
      <c r="V51" s="22"/>
      <c r="W51" s="29"/>
      <c r="X51" s="6"/>
    </row>
    <row r="52" spans="1:24" x14ac:dyDescent="0.2">
      <c r="A52" s="6"/>
      <c r="B52" s="6"/>
      <c r="C52" s="50" t="s">
        <v>15</v>
      </c>
      <c r="D52" s="45"/>
      <c r="E52" s="45"/>
      <c r="F52" s="46"/>
      <c r="G52" s="47"/>
      <c r="H52" s="48"/>
      <c r="I52" s="45"/>
      <c r="J52" s="46"/>
      <c r="K52" s="47"/>
      <c r="L52" s="6"/>
      <c r="M52" s="6"/>
      <c r="N52" s="6"/>
      <c r="O52" s="44" t="s">
        <v>20</v>
      </c>
      <c r="P52" s="45">
        <f>'[1]QV data'!O35</f>
        <v>9267.5390000000007</v>
      </c>
      <c r="Q52" s="45">
        <f>'[1]QV data'!C35</f>
        <v>9104.0730000000003</v>
      </c>
      <c r="R52" s="46" t="str">
        <f>IF(OR((((P52/Q52)*100)-100)&gt;0,(((P52/Q52)*100)-100)=0),"+","-")</f>
        <v>+</v>
      </c>
      <c r="S52" s="47">
        <f>ABS(P52/Q52-1)</f>
        <v>1.7955260244508109E-2</v>
      </c>
      <c r="T52" s="45">
        <f>SUM('[1]QV data'!$N35:O35)</f>
        <v>18920.316599999998</v>
      </c>
      <c r="U52" s="45">
        <f>SUM('[1]QV data'!$B35:C35)</f>
        <v>17544.319000000003</v>
      </c>
      <c r="V52" s="46" t="str">
        <f>IF(OR((((T52/U52)*100)-100)&gt;0,(((T52/U52)*100)-100)=0),"+","-")</f>
        <v>+</v>
      </c>
      <c r="W52" s="47">
        <f>ABS(T52/U52-1)</f>
        <v>7.8429809672293072E-2</v>
      </c>
      <c r="X52" s="6"/>
    </row>
    <row r="53" spans="1:24" ht="3" customHeight="1" x14ac:dyDescent="0.2">
      <c r="A53" s="6"/>
      <c r="B53" s="6"/>
      <c r="C53" s="44"/>
      <c r="D53" s="45"/>
      <c r="E53" s="45"/>
      <c r="F53" s="49"/>
      <c r="G53" s="27"/>
      <c r="H53" s="48"/>
      <c r="I53" s="45"/>
      <c r="J53" s="49"/>
      <c r="K53" s="27"/>
      <c r="L53" s="6"/>
      <c r="M53" s="6"/>
      <c r="N53" s="6"/>
      <c r="O53" s="44"/>
      <c r="P53" s="45"/>
      <c r="Q53" s="45"/>
      <c r="R53" s="46"/>
      <c r="S53" s="47"/>
      <c r="T53" s="42"/>
      <c r="U53" s="42"/>
      <c r="V53" s="42"/>
      <c r="W53" s="43"/>
      <c r="X53" s="6"/>
    </row>
    <row r="54" spans="1:24" x14ac:dyDescent="0.2">
      <c r="A54" s="6"/>
      <c r="B54" s="6"/>
      <c r="C54" s="44" t="s">
        <v>27</v>
      </c>
      <c r="D54" s="45">
        <f>'[1]QV data'!O10</f>
        <v>350</v>
      </c>
      <c r="E54" s="45">
        <f>'[1]QV data'!C10</f>
        <v>1051</v>
      </c>
      <c r="F54" s="46" t="str">
        <f>IF(OR((((D54/E54)*100)-100)&gt;0,(((D54/E54)*100)-100)=0),"+","-")</f>
        <v>-</v>
      </c>
      <c r="G54" s="47">
        <f>ABS(D54/E54-1)</f>
        <v>0.66698382492863939</v>
      </c>
      <c r="H54" s="48">
        <f>SUM('[1]QV data'!$N10:O10)</f>
        <v>772</v>
      </c>
      <c r="I54" s="45">
        <f>SUM('[1]QV data'!$B10:C10)</f>
        <v>1996</v>
      </c>
      <c r="J54" s="46" t="str">
        <f>IF(OR((((H54/I54)*100)-100)&gt;0,(((H54/I54)*100)-100)=0),"+","-")</f>
        <v>-</v>
      </c>
      <c r="K54" s="47">
        <f>ABS(H54/I54-1)</f>
        <v>0.61322645290581157</v>
      </c>
      <c r="L54" s="6"/>
      <c r="M54" s="6"/>
      <c r="N54" s="6"/>
      <c r="O54" s="57" t="s">
        <v>21</v>
      </c>
      <c r="P54" s="58">
        <f>'[1]QV data'!O36</f>
        <v>19613.64</v>
      </c>
      <c r="Q54" s="59">
        <f>'[1]QV data'!C36</f>
        <v>17726.594000000001</v>
      </c>
      <c r="R54" s="60" t="str">
        <f>IF(OR((((P54/Q54)*100)-100)&gt;0,(((P54/Q54)*100)-100)=0),"+","-")</f>
        <v>+</v>
      </c>
      <c r="S54" s="61">
        <f>ABS(P54/Q54-1)</f>
        <v>0.10645282449634696</v>
      </c>
      <c r="T54" s="58">
        <f>SUM('[1]QV data'!$N36:O36)</f>
        <v>41046.710999999996</v>
      </c>
      <c r="U54" s="59">
        <f>SUM('[1]QV data'!$B36:C36)</f>
        <v>33792.487000000001</v>
      </c>
      <c r="V54" s="60" t="str">
        <f>IF(OR((((T54/U54)*100)-100)&gt;0,(((T54/U54)*100)-100)=0),"+","-")</f>
        <v>+</v>
      </c>
      <c r="W54" s="61">
        <f>ABS(T54/U54-1)</f>
        <v>0.21466972821503183</v>
      </c>
    </row>
    <row r="55" spans="1:24" ht="3" customHeight="1" x14ac:dyDescent="0.2">
      <c r="A55" s="6"/>
      <c r="B55" s="6"/>
      <c r="C55" s="44"/>
      <c r="D55" s="45"/>
      <c r="E55" s="45"/>
      <c r="F55" s="46"/>
      <c r="G55" s="47"/>
      <c r="H55" s="45"/>
      <c r="I55" s="45"/>
      <c r="J55" s="46"/>
      <c r="K55" s="47"/>
      <c r="L55" s="6"/>
      <c r="M55" s="6"/>
      <c r="N55" s="6"/>
      <c r="O55" s="63"/>
      <c r="P55" s="45"/>
      <c r="Q55" s="45"/>
      <c r="R55" s="46"/>
      <c r="S55" s="67"/>
      <c r="T55" s="45"/>
      <c r="U55" s="45"/>
      <c r="V55" s="46"/>
      <c r="W55" s="67"/>
    </row>
    <row r="56" spans="1:24" x14ac:dyDescent="0.2">
      <c r="A56" s="6"/>
      <c r="B56" s="6"/>
      <c r="C56" s="44" t="s">
        <v>28</v>
      </c>
      <c r="D56" s="45">
        <f>'[1]QV data'!O11</f>
        <v>315</v>
      </c>
      <c r="E56" s="45">
        <f>'[1]QV data'!C11</f>
        <v>722</v>
      </c>
      <c r="F56" s="46" t="str">
        <f>IF(OR((((D56/E56)*100)-100)&gt;0,(((D56/E56)*100)-100)=0),"+","-")</f>
        <v>-</v>
      </c>
      <c r="G56" s="47">
        <f>ABS(D56/E56-1)</f>
        <v>0.56371191135734078</v>
      </c>
      <c r="H56" s="45">
        <f>SUM('[1]QV data'!$N11:O11)</f>
        <v>634</v>
      </c>
      <c r="I56" s="45">
        <f>SUM('[1]QV data'!$B11:C11)</f>
        <v>1485</v>
      </c>
      <c r="J56" s="46" t="str">
        <f>IF(OR((((H56/I56)*100)-100)&gt;0,(((H56/I56)*100)-100)=0),"+","-")</f>
        <v>-</v>
      </c>
      <c r="K56" s="47">
        <f>ABS(H56/I56-1)</f>
        <v>0.57306397306397305</v>
      </c>
      <c r="L56" s="6"/>
      <c r="M56" s="6"/>
      <c r="N56" s="6"/>
      <c r="O56" s="63"/>
      <c r="P56" s="45"/>
      <c r="Q56" s="45"/>
      <c r="R56" s="46"/>
      <c r="S56" s="67"/>
      <c r="T56" s="45"/>
      <c r="U56" s="45"/>
      <c r="V56" s="46"/>
      <c r="W56" s="67"/>
    </row>
    <row r="57" spans="1:24" ht="2.25" customHeight="1" x14ac:dyDescent="0.2">
      <c r="A57" s="6"/>
      <c r="B57" s="6"/>
      <c r="C57" s="44"/>
      <c r="D57" s="45"/>
      <c r="E57" s="45"/>
      <c r="F57" s="42"/>
      <c r="G57" s="27"/>
      <c r="H57" s="45"/>
      <c r="I57" s="45"/>
      <c r="J57" s="42"/>
      <c r="K57" s="27"/>
      <c r="L57" s="6"/>
      <c r="M57" s="6"/>
      <c r="N57" s="6"/>
    </row>
    <row r="58" spans="1:24" x14ac:dyDescent="0.2">
      <c r="A58" s="6"/>
      <c r="B58" s="6"/>
      <c r="C58" s="65" t="s">
        <v>29</v>
      </c>
      <c r="D58" s="45">
        <f>'[1]QV data'!O12</f>
        <v>2211</v>
      </c>
      <c r="E58" s="45">
        <f>'[1]QV data'!C12</f>
        <v>1072</v>
      </c>
      <c r="F58" s="60" t="str">
        <f>IF(OR((((D58/E58)*100)-100)&gt;0,(((D58/E58)*100)-100)=0),"+","-")</f>
        <v>+</v>
      </c>
      <c r="G58" s="61">
        <f>ABS(D58/E58-1)</f>
        <v>1.0625</v>
      </c>
      <c r="H58" s="48">
        <f>SUM('[1]QV data'!$N12:O12)</f>
        <v>4443</v>
      </c>
      <c r="I58" s="45">
        <f>SUM('[1]QV data'!$B12:C12)</f>
        <v>2083</v>
      </c>
      <c r="J58" s="60" t="str">
        <f>IF(OR((((H58/I58)*100)-100)&gt;0,(((H58/I58)*100)-100)=0),"+","-")</f>
        <v>+</v>
      </c>
      <c r="K58" s="61">
        <f>ABS(H58/I58-1)</f>
        <v>1.1329812770043208</v>
      </c>
      <c r="L58" s="6"/>
      <c r="M58" s="6"/>
      <c r="N58" s="6"/>
      <c r="O58" s="26"/>
      <c r="P58" s="45"/>
      <c r="Q58" s="45"/>
      <c r="R58" s="49"/>
      <c r="S58" s="26"/>
      <c r="T58" s="45"/>
      <c r="U58" s="45"/>
      <c r="V58" s="49"/>
      <c r="W58" s="26"/>
      <c r="X58" s="6"/>
    </row>
    <row r="59" spans="1:24" ht="3" customHeight="1" x14ac:dyDescent="0.2">
      <c r="A59" s="6"/>
      <c r="B59" s="6"/>
      <c r="C59" s="13"/>
      <c r="D59" s="13"/>
      <c r="E59" s="13"/>
      <c r="F59" s="13"/>
      <c r="G59" s="13"/>
      <c r="H59" s="13"/>
      <c r="I59" s="13"/>
      <c r="J59" s="13"/>
      <c r="K59" s="13"/>
      <c r="L59" s="6"/>
      <c r="M59" s="6"/>
      <c r="N59" s="6"/>
      <c r="O59" s="26"/>
      <c r="Q59" s="45"/>
      <c r="R59" s="46"/>
      <c r="S59" s="67"/>
      <c r="T59" s="45"/>
      <c r="U59" s="45"/>
      <c r="V59" s="46"/>
      <c r="W59" s="67"/>
      <c r="X59" s="6"/>
    </row>
    <row r="60" spans="1:24" x14ac:dyDescent="0.2">
      <c r="A60" s="6"/>
      <c r="B60" s="6"/>
      <c r="H60" s="63"/>
      <c r="L60" s="6"/>
      <c r="M60" s="6"/>
      <c r="N60" s="6"/>
      <c r="O60" s="21" t="s">
        <v>30</v>
      </c>
      <c r="P60" s="45"/>
      <c r="Q60" s="45"/>
      <c r="R60" s="42"/>
      <c r="S60" s="26"/>
      <c r="T60" s="45"/>
      <c r="U60" s="45"/>
      <c r="V60" s="42"/>
      <c r="W60" s="26"/>
      <c r="X60" s="6"/>
    </row>
    <row r="61" spans="1:24" ht="3" customHeight="1" x14ac:dyDescent="0.2">
      <c r="B61" s="6"/>
      <c r="C61" s="6"/>
      <c r="D61" s="66"/>
      <c r="E61" s="66"/>
      <c r="F61" s="8"/>
      <c r="G61" s="6"/>
      <c r="H61" s="45"/>
      <c r="I61" s="66"/>
      <c r="J61" s="8"/>
      <c r="K61" s="6"/>
      <c r="L61" s="6"/>
      <c r="M61" s="6"/>
      <c r="N61" s="6"/>
      <c r="O61" s="26"/>
      <c r="P61" s="45"/>
      <c r="Q61" s="45"/>
      <c r="R61" s="42"/>
      <c r="S61" s="26"/>
      <c r="T61" s="45"/>
      <c r="U61" s="45"/>
      <c r="V61" s="46"/>
      <c r="W61" s="67"/>
      <c r="X61" s="6"/>
    </row>
    <row r="62" spans="1:24" x14ac:dyDescent="0.2">
      <c r="B62" s="6"/>
      <c r="C62" s="6"/>
      <c r="D62" s="66"/>
      <c r="E62" s="66"/>
      <c r="F62" s="8"/>
      <c r="G62" s="6"/>
      <c r="H62" s="45"/>
      <c r="I62" s="66"/>
      <c r="J62" s="8"/>
      <c r="K62" s="6"/>
      <c r="L62" s="6"/>
      <c r="M62" s="6"/>
      <c r="N62" s="6"/>
      <c r="O62" s="26"/>
      <c r="P62" s="45"/>
      <c r="Q62" s="45"/>
      <c r="R62" s="46"/>
      <c r="S62" s="67"/>
      <c r="T62" s="45"/>
      <c r="U62" s="45"/>
      <c r="W62" s="26"/>
      <c r="X62" s="6"/>
    </row>
    <row r="63" spans="1:24" ht="3" customHeight="1" x14ac:dyDescent="0.2">
      <c r="B63" s="6"/>
      <c r="C63" s="6"/>
      <c r="D63" s="66"/>
      <c r="E63" s="66"/>
      <c r="F63" s="8"/>
      <c r="G63" s="6"/>
      <c r="H63" s="45"/>
      <c r="I63" s="66"/>
      <c r="J63" s="8"/>
      <c r="K63" s="6"/>
      <c r="L63" s="6"/>
      <c r="M63" s="6"/>
      <c r="N63" s="6"/>
      <c r="O63" s="26"/>
      <c r="P63" s="45"/>
      <c r="Q63" s="45"/>
      <c r="R63" s="46"/>
      <c r="S63" s="67"/>
      <c r="T63" s="45"/>
      <c r="U63" s="45"/>
      <c r="W63" s="26"/>
      <c r="X63" s="6"/>
    </row>
    <row r="64" spans="1:24" x14ac:dyDescent="0.2">
      <c r="B64" s="6"/>
      <c r="C64" s="38" t="s">
        <v>9</v>
      </c>
      <c r="D64" s="53">
        <f>+D16</f>
        <v>10655</v>
      </c>
      <c r="E64" s="53">
        <f>+E16</f>
        <v>34992</v>
      </c>
      <c r="F64" s="54" t="str">
        <f>IF(OR((((D64/E64)*100)-100)&gt;0,(((D64/E64)*100)-100)=0),"+","-")</f>
        <v>-</v>
      </c>
      <c r="G64" s="55">
        <f>ABS(D64/E64-1)</f>
        <v>0.69550182898948332</v>
      </c>
      <c r="H64" s="56">
        <f>+H16</f>
        <v>25321</v>
      </c>
      <c r="I64" s="53">
        <f>+I16</f>
        <v>72559</v>
      </c>
      <c r="J64" s="54" t="str">
        <f>IF(OR((((H64/I64)*100)-100)&gt;0,(((H64/I64)*100)-100)=0),"+","-")</f>
        <v>-</v>
      </c>
      <c r="K64" s="55">
        <f>ABS(H64/I64-1)</f>
        <v>0.65102881792747969</v>
      </c>
      <c r="L64" s="6"/>
      <c r="M64" s="6"/>
      <c r="N64" s="6"/>
      <c r="O64" s="26" t="s">
        <v>9</v>
      </c>
      <c r="P64" s="45" t="s">
        <v>31</v>
      </c>
      <c r="Q64" s="45"/>
      <c r="R64" s="49"/>
      <c r="S64" s="26"/>
      <c r="T64" s="45"/>
      <c r="U64" s="45"/>
      <c r="V64" s="49"/>
      <c r="W64" s="26"/>
      <c r="X64" s="6"/>
    </row>
    <row r="65" spans="2:24" ht="3" customHeight="1" x14ac:dyDescent="0.2">
      <c r="B65" s="6"/>
      <c r="C65" s="44"/>
      <c r="D65" s="45"/>
      <c r="E65" s="45"/>
      <c r="F65" s="49"/>
      <c r="G65" s="27"/>
      <c r="H65" s="48"/>
      <c r="I65" s="45"/>
      <c r="J65" s="49"/>
      <c r="K65" s="27"/>
      <c r="L65" s="6"/>
      <c r="M65" s="6"/>
      <c r="N65" s="6"/>
      <c r="O65" s="21"/>
      <c r="Q65" s="45"/>
      <c r="R65" s="69"/>
      <c r="S65" s="70"/>
      <c r="T65" s="45"/>
      <c r="U65" s="45"/>
      <c r="V65" s="46"/>
      <c r="W65" s="67"/>
      <c r="X65" s="6"/>
    </row>
    <row r="66" spans="2:24" x14ac:dyDescent="0.2">
      <c r="B66" s="6"/>
      <c r="C66" s="44" t="s">
        <v>32</v>
      </c>
      <c r="D66" s="45">
        <f>'[1]QV data'!O13</f>
        <v>838</v>
      </c>
      <c r="E66" s="45">
        <f>'[1]QV data'!C13</f>
        <v>1450</v>
      </c>
      <c r="F66" s="46" t="str">
        <f>IF(OR((((D66/E66)*100)-100)&gt;0,(((D66/E66)*100)-100)=0),"+","-")</f>
        <v>-</v>
      </c>
      <c r="G66" s="47">
        <f>ABS(D66/E66-1)</f>
        <v>0.42206896551724138</v>
      </c>
      <c r="H66" s="48">
        <f>SUM('[1]QV data'!$N13:O13)</f>
        <v>1811</v>
      </c>
      <c r="I66" s="45">
        <f>SUM('[1]QV data'!$B13:C13)</f>
        <v>2762</v>
      </c>
      <c r="J66" s="46" t="str">
        <f>IF(OR((((H66/I66)*100)-100)&gt;0,(((H66/I66)*100)-100)=0),"+","-")</f>
        <v>-</v>
      </c>
      <c r="K66" s="47">
        <f>ABS(H66/I66-1)</f>
        <v>0.3443157132512672</v>
      </c>
      <c r="L66" s="6"/>
      <c r="M66" s="6"/>
      <c r="N66" s="6"/>
      <c r="P66" s="45" t="s">
        <v>33</v>
      </c>
      <c r="W66" s="26"/>
      <c r="X66" s="6"/>
    </row>
    <row r="67" spans="2:24" ht="3" customHeight="1" x14ac:dyDescent="0.2">
      <c r="B67" s="6"/>
      <c r="C67" s="44"/>
      <c r="D67" s="45"/>
      <c r="E67" s="45"/>
      <c r="F67" s="49"/>
      <c r="G67" s="27"/>
      <c r="H67" s="48"/>
      <c r="I67" s="45"/>
      <c r="J67" s="49"/>
      <c r="K67" s="27"/>
      <c r="L67" s="6"/>
      <c r="M67" s="6"/>
      <c r="N67" s="6"/>
      <c r="W67" s="67"/>
      <c r="X67" s="6"/>
    </row>
    <row r="68" spans="2:24" x14ac:dyDescent="0.2">
      <c r="B68" s="6"/>
      <c r="C68" s="65" t="s">
        <v>34</v>
      </c>
      <c r="D68" s="59">
        <f>D64+D66</f>
        <v>11493</v>
      </c>
      <c r="E68" s="59">
        <f>E64+E66</f>
        <v>36442</v>
      </c>
      <c r="F68" s="60" t="str">
        <f>IF(OR((((D68/E68)*100)-100)&gt;0,(((D68/E68)*100)-100)=0),"+","-")</f>
        <v>-</v>
      </c>
      <c r="G68" s="61">
        <f>ABS(D68/E68-1)</f>
        <v>0.6846221392898304</v>
      </c>
      <c r="H68" s="58">
        <f>H64+H66</f>
        <v>27132</v>
      </c>
      <c r="I68" s="59">
        <f>I64+I66</f>
        <v>75321</v>
      </c>
      <c r="J68" s="60" t="str">
        <f>IF(OR((((H68/I68)*100)-100)&gt;0,(((H68/I68)*100)-100)=0),"+","-")</f>
        <v>-</v>
      </c>
      <c r="K68" s="61">
        <f>ABS(H68/I68-1)</f>
        <v>0.63978173417771944</v>
      </c>
      <c r="L68" s="6"/>
      <c r="M68" s="6"/>
      <c r="N68" s="6"/>
      <c r="O68" s="26" t="s">
        <v>32</v>
      </c>
      <c r="P68" s="45" t="s">
        <v>35</v>
      </c>
      <c r="Q68" s="45"/>
      <c r="R68" s="49"/>
      <c r="S68" s="26"/>
      <c r="T68" s="45"/>
      <c r="U68" s="45"/>
      <c r="V68" s="42"/>
      <c r="W68" s="26"/>
      <c r="X68" s="6"/>
    </row>
    <row r="69" spans="2:24" ht="3" customHeight="1" x14ac:dyDescent="0.2">
      <c r="B69" s="6"/>
      <c r="C69" s="6"/>
      <c r="D69" s="66"/>
      <c r="E69" s="66"/>
      <c r="F69" s="8"/>
      <c r="G69" s="6"/>
      <c r="H69" s="45"/>
      <c r="I69" s="66"/>
      <c r="J69" s="8"/>
      <c r="K69" s="6"/>
      <c r="L69" s="6"/>
      <c r="M69" s="6"/>
      <c r="N69" s="6"/>
      <c r="O69" s="26"/>
      <c r="Q69" s="45"/>
      <c r="R69" s="46"/>
      <c r="S69" s="67"/>
      <c r="T69" s="45"/>
      <c r="U69" s="45"/>
      <c r="V69" s="42"/>
      <c r="W69" s="67"/>
      <c r="X69" s="6"/>
    </row>
    <row r="70" spans="2:24" x14ac:dyDescent="0.2">
      <c r="B70" s="6"/>
      <c r="C70" s="6"/>
      <c r="D70" s="66"/>
      <c r="E70" s="66"/>
      <c r="F70" s="8"/>
      <c r="G70" s="6"/>
      <c r="H70" s="45"/>
      <c r="I70" s="66"/>
      <c r="J70" s="8"/>
      <c r="K70" s="6"/>
      <c r="L70" s="6"/>
      <c r="M70" s="6"/>
      <c r="N70" s="6"/>
      <c r="P70" s="45" t="s">
        <v>36</v>
      </c>
      <c r="W70" s="26"/>
      <c r="X70" s="6"/>
    </row>
    <row r="71" spans="2:24" ht="3" customHeight="1" x14ac:dyDescent="0.2">
      <c r="D71" s="71"/>
      <c r="E71" s="71"/>
      <c r="H71" s="72"/>
      <c r="I71" s="71"/>
      <c r="M71" s="6"/>
      <c r="N71" s="6"/>
      <c r="W71" s="26"/>
      <c r="X71" s="6"/>
    </row>
    <row r="72" spans="2:24" x14ac:dyDescent="0.2">
      <c r="C72" s="11" t="s">
        <v>37</v>
      </c>
      <c r="D72" s="73"/>
      <c r="E72" s="74"/>
      <c r="F72" s="32"/>
      <c r="G72" s="33"/>
      <c r="H72" s="75" t="s">
        <v>3</v>
      </c>
      <c r="I72" s="76" t="s">
        <v>3</v>
      </c>
      <c r="J72" s="32"/>
      <c r="K72" s="33"/>
      <c r="M72" s="6"/>
      <c r="O72" s="26" t="s">
        <v>38</v>
      </c>
      <c r="P72" s="45" t="s">
        <v>39</v>
      </c>
      <c r="Q72" s="45"/>
      <c r="R72" s="42"/>
      <c r="S72" s="26"/>
      <c r="T72" s="45"/>
      <c r="U72" s="45"/>
      <c r="V72" s="42"/>
      <c r="W72" s="63"/>
      <c r="X72" s="6"/>
    </row>
    <row r="73" spans="2:24" ht="3" customHeight="1" x14ac:dyDescent="0.2">
      <c r="C73" s="6"/>
      <c r="D73" s="77"/>
      <c r="E73" s="78"/>
      <c r="F73" s="22"/>
      <c r="G73" s="23"/>
      <c r="H73" s="79"/>
      <c r="I73" s="80"/>
      <c r="J73" s="22"/>
      <c r="K73" s="23"/>
      <c r="M73" s="6"/>
      <c r="O73" s="26"/>
      <c r="Q73" s="45"/>
      <c r="R73" s="46"/>
      <c r="S73" s="67"/>
      <c r="T73" s="45"/>
      <c r="U73" s="45"/>
      <c r="V73" s="46"/>
      <c r="W73" s="21"/>
      <c r="X73" s="6"/>
    </row>
    <row r="74" spans="2:24" x14ac:dyDescent="0.2">
      <c r="C74" s="6"/>
      <c r="D74" s="79" t="str">
        <f>+D12</f>
        <v>februari</v>
      </c>
      <c r="E74" s="80" t="str">
        <f>+D12</f>
        <v>februari</v>
      </c>
      <c r="F74" s="22"/>
      <c r="G74" s="29" t="s">
        <v>6</v>
      </c>
      <c r="H74" s="79" t="str">
        <f>D12</f>
        <v>februari</v>
      </c>
      <c r="I74" s="80" t="str">
        <f>D12</f>
        <v>februari</v>
      </c>
      <c r="J74" s="22"/>
      <c r="K74" s="29" t="s">
        <v>6</v>
      </c>
      <c r="P74" s="45" t="s">
        <v>40</v>
      </c>
      <c r="W74" s="21"/>
    </row>
    <row r="75" spans="2:24" ht="3" customHeight="1" x14ac:dyDescent="0.2">
      <c r="C75" s="6"/>
      <c r="D75" s="79"/>
      <c r="E75" s="80"/>
      <c r="F75" s="22"/>
      <c r="G75" s="29"/>
      <c r="H75" s="79"/>
      <c r="I75" s="80"/>
      <c r="J75" s="22"/>
      <c r="K75" s="29"/>
      <c r="W75" s="24"/>
    </row>
    <row r="76" spans="2:24" x14ac:dyDescent="0.2">
      <c r="C76" s="6"/>
      <c r="D76" s="81">
        <f>D32</f>
        <v>2021</v>
      </c>
      <c r="E76" s="82">
        <f>E32</f>
        <v>2020</v>
      </c>
      <c r="F76" s="83"/>
      <c r="G76" s="84" t="str">
        <f>G32</f>
        <v>met 2020</v>
      </c>
      <c r="H76" s="81">
        <f>H32</f>
        <v>2021</v>
      </c>
      <c r="I76" s="82">
        <f>I32</f>
        <v>2020</v>
      </c>
      <c r="J76" s="22"/>
      <c r="K76" s="29" t="str">
        <f>K32</f>
        <v>met 2020</v>
      </c>
      <c r="O76" s="26" t="s">
        <v>29</v>
      </c>
      <c r="P76" s="45" t="s">
        <v>41</v>
      </c>
      <c r="Q76" s="45"/>
      <c r="R76" s="42"/>
      <c r="S76" s="26"/>
      <c r="T76" s="45"/>
      <c r="U76" s="45"/>
      <c r="V76" s="49"/>
      <c r="W76" s="24"/>
    </row>
    <row r="77" spans="2:24" ht="3" customHeight="1" x14ac:dyDescent="0.2">
      <c r="C77" s="52"/>
      <c r="D77" s="85"/>
      <c r="E77" s="85"/>
      <c r="F77" s="42"/>
      <c r="G77" s="43"/>
      <c r="H77" s="86"/>
      <c r="I77" s="85"/>
      <c r="J77" s="42"/>
      <c r="K77" s="43"/>
      <c r="O77" s="26"/>
      <c r="Q77" s="45"/>
      <c r="R77" s="46"/>
      <c r="S77" s="67"/>
      <c r="T77" s="45"/>
      <c r="U77" s="45"/>
      <c r="V77" s="46"/>
      <c r="W77" s="24"/>
    </row>
    <row r="78" spans="2:24" x14ac:dyDescent="0.2">
      <c r="C78" s="12" t="s">
        <v>10</v>
      </c>
      <c r="D78" s="56">
        <f>D82+D80</f>
        <v>505208</v>
      </c>
      <c r="E78" s="53">
        <f>E82+E80</f>
        <v>4719956</v>
      </c>
      <c r="F78" s="54" t="str">
        <f>IF(OR((((D78/E78)*100)-100)&gt;0,(((D78/E78)*100)-100)=0),"+","-")</f>
        <v>-</v>
      </c>
      <c r="G78" s="55">
        <f>ABS(D78/E78-1)</f>
        <v>0.89296340898093118</v>
      </c>
      <c r="H78" s="53">
        <f>H82+H80</f>
        <v>1374518</v>
      </c>
      <c r="I78" s="53">
        <f>I82+I80</f>
        <v>9794729</v>
      </c>
      <c r="J78" s="54" t="str">
        <f>IF(OR((((H78/I78)*100)-100)&gt;0,(((H78/I78)*100)-100)=0),"+","-")</f>
        <v>-</v>
      </c>
      <c r="K78" s="55">
        <f>ABS(H78/I78-1)</f>
        <v>0.85966758243132602</v>
      </c>
      <c r="P78" s="45" t="s">
        <v>42</v>
      </c>
      <c r="W78" s="49"/>
    </row>
    <row r="79" spans="2:24" ht="3" customHeight="1" x14ac:dyDescent="0.2">
      <c r="C79" s="25"/>
      <c r="D79" s="48"/>
      <c r="E79" s="45"/>
      <c r="F79" s="49"/>
      <c r="G79" s="27"/>
      <c r="H79" s="45"/>
      <c r="I79" s="45"/>
      <c r="J79" s="49"/>
      <c r="K79" s="27"/>
      <c r="W79" s="67"/>
    </row>
    <row r="80" spans="2:24" x14ac:dyDescent="0.2">
      <c r="C80" s="25" t="s">
        <v>43</v>
      </c>
      <c r="D80" s="48">
        <f>'[1]QV data'!O15</f>
        <v>0</v>
      </c>
      <c r="E80" s="45">
        <f>'[1]QV data'!C15</f>
        <v>187</v>
      </c>
      <c r="F80" s="46" t="str">
        <f>IF(OR((((D80/E80)*100)-100)&gt;0,(((D80/E80)*100)-100)=0),"+","-")</f>
        <v>-</v>
      </c>
      <c r="G80" s="47">
        <f>ABS(D80/E80-1)</f>
        <v>1</v>
      </c>
      <c r="H80" s="48">
        <f>SUM('[1]QV data'!$N15:O15)</f>
        <v>181</v>
      </c>
      <c r="I80" s="45">
        <f>SUM('[1]QV data'!$B15:C15)</f>
        <v>187</v>
      </c>
      <c r="J80" s="46" t="str">
        <f>IF(OR((((H80/I80)*100)-100)&gt;0,(((H80/I80)*100)-100)=0),"+","-")</f>
        <v>-</v>
      </c>
      <c r="K80" s="47">
        <f>ABS(H80/I80-1)</f>
        <v>3.208556149732622E-2</v>
      </c>
      <c r="O80" s="26" t="s">
        <v>37</v>
      </c>
      <c r="P80" s="45" t="s">
        <v>44</v>
      </c>
      <c r="Q80" s="45"/>
      <c r="R80" s="49"/>
      <c r="S80" s="26"/>
      <c r="T80" s="45"/>
      <c r="U80" s="45"/>
      <c r="V80" s="49"/>
      <c r="W80" s="26"/>
    </row>
    <row r="81" spans="3:23" ht="3" customHeight="1" x14ac:dyDescent="0.2">
      <c r="C81" s="25" t="s">
        <v>43</v>
      </c>
      <c r="D81" s="48"/>
      <c r="E81" s="45"/>
      <c r="F81" s="49"/>
      <c r="G81" s="27"/>
      <c r="H81" s="45"/>
      <c r="I81" s="45"/>
      <c r="J81" s="49"/>
      <c r="K81" s="27"/>
      <c r="O81" s="26"/>
      <c r="Q81" s="45"/>
      <c r="R81" s="46"/>
      <c r="S81" s="67"/>
      <c r="T81" s="45"/>
      <c r="U81" s="45"/>
      <c r="V81" s="46"/>
      <c r="W81" s="67"/>
    </row>
    <row r="82" spans="3:23" x14ac:dyDescent="0.2">
      <c r="C82" s="25" t="s">
        <v>45</v>
      </c>
      <c r="D82" s="48">
        <f>+D18-D80</f>
        <v>505208</v>
      </c>
      <c r="E82" s="45">
        <f>+E18-E80</f>
        <v>4719769</v>
      </c>
      <c r="F82" s="46" t="str">
        <f>IF(OR((((D82/E82)*100)-100)&gt;0,(((D82/E82)*100)-100)=0),"+","-")</f>
        <v>-</v>
      </c>
      <c r="G82" s="47">
        <f>ABS(D82/E82-1)</f>
        <v>0.89295916812877918</v>
      </c>
      <c r="H82" s="45">
        <f>+H18-H80</f>
        <v>1374337</v>
      </c>
      <c r="I82" s="45">
        <f>+I18-I80</f>
        <v>9794542</v>
      </c>
      <c r="J82" s="46" t="str">
        <f>IF(OR((((H82/I82)*100)-100)&gt;0,(((H82/I82)*100)-100)=0),"+","-")</f>
        <v>-</v>
      </c>
      <c r="K82" s="47">
        <f>ABS(H82/I82-1)</f>
        <v>0.85968338284730417</v>
      </c>
      <c r="P82" s="45" t="s">
        <v>46</v>
      </c>
    </row>
    <row r="83" spans="3:23" ht="3" customHeight="1" x14ac:dyDescent="0.2">
      <c r="C83" s="25"/>
      <c r="D83" s="48"/>
      <c r="E83" s="45"/>
      <c r="F83" s="42"/>
      <c r="G83" s="27"/>
      <c r="H83" s="45"/>
      <c r="I83" s="45"/>
      <c r="J83" s="42"/>
      <c r="K83" s="27"/>
    </row>
    <row r="84" spans="3:23" x14ac:dyDescent="0.2">
      <c r="C84" s="25" t="s">
        <v>22</v>
      </c>
      <c r="D84" s="48">
        <f>'[1]QV data'!O17</f>
        <v>503378</v>
      </c>
      <c r="E84" s="45">
        <f>'[1]QV data'!C17</f>
        <v>4701062</v>
      </c>
      <c r="F84" s="46" t="str">
        <f>IF(OR((((D84/E84)*100)-100)&gt;0,(((D84/E84)*100)-100)=0),"+","-")</f>
        <v>-</v>
      </c>
      <c r="G84" s="47">
        <f>ABS(D84/E84-1)</f>
        <v>0.8929224928324706</v>
      </c>
      <c r="H84" s="48">
        <f>SUM('[1]QV data'!$N17:O17)</f>
        <v>1369802</v>
      </c>
      <c r="I84" s="45">
        <f>SUM('[1]QV data'!$B17:C17)</f>
        <v>9762408</v>
      </c>
      <c r="J84" s="46" t="str">
        <f>IF(OR((((H84/I84)*100)-100)&gt;0,(((H84/I84)*100)-100)=0),"+","-")</f>
        <v>-</v>
      </c>
      <c r="K84" s="47">
        <f>ABS(H84/I84-1)</f>
        <v>0.85968605286728439</v>
      </c>
      <c r="O84" s="26" t="s">
        <v>47</v>
      </c>
      <c r="P84" s="45" t="s">
        <v>48</v>
      </c>
      <c r="Q84" s="45"/>
      <c r="R84" s="49"/>
      <c r="S84" s="26"/>
      <c r="T84" s="45"/>
      <c r="U84" s="45"/>
      <c r="V84" s="42"/>
      <c r="W84" s="26"/>
    </row>
    <row r="85" spans="3:23" ht="3" customHeight="1" x14ac:dyDescent="0.2">
      <c r="C85" s="25"/>
      <c r="D85" s="87"/>
      <c r="E85" s="72"/>
      <c r="F85" s="49"/>
      <c r="G85" s="27"/>
      <c r="H85" s="45"/>
      <c r="I85" s="45"/>
      <c r="J85" s="49"/>
      <c r="K85" s="27"/>
      <c r="O85" s="26"/>
      <c r="Q85" s="45"/>
      <c r="R85" s="46"/>
      <c r="S85" s="67"/>
      <c r="T85" s="45"/>
      <c r="U85" s="45"/>
      <c r="V85" s="42"/>
      <c r="W85" s="67"/>
    </row>
    <row r="86" spans="3:23" x14ac:dyDescent="0.2">
      <c r="C86" s="25" t="s">
        <v>23</v>
      </c>
      <c r="D86" s="48">
        <f>+D82-D84</f>
        <v>1830</v>
      </c>
      <c r="E86" s="45">
        <f>+E82-E84</f>
        <v>18707</v>
      </c>
      <c r="F86" s="46" t="str">
        <f>IF(OR((((D86/E86)*100)-100)&gt;0,(((D86/E86)*100)-100)=0),"+","-")</f>
        <v>-</v>
      </c>
      <c r="G86" s="47">
        <f>ABS(D86/E86-1)</f>
        <v>0.90217565617148665</v>
      </c>
      <c r="H86" s="45">
        <f>H82-H84</f>
        <v>4535</v>
      </c>
      <c r="I86" s="45">
        <f>I82-I84</f>
        <v>32134</v>
      </c>
      <c r="J86" s="46" t="str">
        <f>IF(OR((((H86/I86)*100)-100)&gt;0,(((H86/I86)*100)-100)=0),"+","-")</f>
        <v>-</v>
      </c>
      <c r="K86" s="47">
        <f>ABS(H86/I86-1)</f>
        <v>0.85887222256799656</v>
      </c>
      <c r="P86" s="45" t="s">
        <v>49</v>
      </c>
      <c r="W86" s="26"/>
    </row>
    <row r="87" spans="3:23" ht="3" customHeight="1" x14ac:dyDescent="0.2">
      <c r="C87" s="51"/>
      <c r="D87" s="58"/>
      <c r="E87" s="58"/>
      <c r="F87" s="19"/>
      <c r="G87" s="52"/>
      <c r="H87" s="59"/>
      <c r="I87" s="59"/>
      <c r="J87" s="19"/>
      <c r="K87" s="52"/>
      <c r="W87" s="67"/>
    </row>
    <row r="88" spans="3:23" x14ac:dyDescent="0.2">
      <c r="C88" s="13"/>
      <c r="D88" s="45"/>
      <c r="E88" s="45"/>
      <c r="F88" s="42"/>
      <c r="G88" s="26"/>
      <c r="H88" s="53"/>
      <c r="I88" s="53"/>
      <c r="J88" s="14"/>
      <c r="K88" s="13"/>
      <c r="O88" s="26" t="s">
        <v>50</v>
      </c>
      <c r="P88" s="45" t="s">
        <v>51</v>
      </c>
      <c r="Q88" s="45"/>
      <c r="R88" s="42"/>
      <c r="S88" s="26"/>
      <c r="T88" s="45"/>
      <c r="U88" s="45"/>
      <c r="V88" s="64"/>
      <c r="W88" s="26"/>
    </row>
    <row r="89" spans="3:23" ht="3" customHeight="1" x14ac:dyDescent="0.2">
      <c r="D89" s="71"/>
      <c r="E89" s="71"/>
      <c r="H89" s="72"/>
      <c r="I89" s="71"/>
      <c r="O89" s="26"/>
      <c r="Q89" s="45"/>
      <c r="R89" s="42"/>
      <c r="S89" s="26"/>
      <c r="T89" s="45"/>
      <c r="U89" s="45"/>
      <c r="W89" s="26"/>
    </row>
    <row r="90" spans="3:23" x14ac:dyDescent="0.2">
      <c r="C90" s="88" t="s">
        <v>45</v>
      </c>
      <c r="D90" s="56">
        <f>+D82</f>
        <v>505208</v>
      </c>
      <c r="E90" s="53">
        <f>+E82</f>
        <v>4719769</v>
      </c>
      <c r="F90" s="54" t="str">
        <f>IF(OR((((D90/E90)*100)-100)&gt;0,(((D90/E90)*100)-100)=0),"+","-")</f>
        <v>-</v>
      </c>
      <c r="G90" s="55">
        <f>ABS(D90/E90-1)</f>
        <v>0.89295916812877918</v>
      </c>
      <c r="H90" s="56">
        <f>+H82</f>
        <v>1374337</v>
      </c>
      <c r="I90" s="53">
        <f>+I82</f>
        <v>9794542</v>
      </c>
      <c r="J90" s="54" t="str">
        <f>IF(OR((((H90/I90)*100)-100)&gt;0,(((H90/I90)*100)-100)=0),"+","-")</f>
        <v>-</v>
      </c>
      <c r="K90" s="55">
        <f>ABS(H90/I90-1)</f>
        <v>0.85968338284730417</v>
      </c>
      <c r="P90" s="45" t="s">
        <v>52</v>
      </c>
      <c r="V90" s="22"/>
      <c r="W90" s="63"/>
    </row>
    <row r="91" spans="3:23" ht="3" customHeight="1" x14ac:dyDescent="0.2">
      <c r="C91" s="89"/>
      <c r="D91" s="48"/>
      <c r="E91" s="45"/>
      <c r="F91" s="49"/>
      <c r="G91" s="27"/>
      <c r="H91" s="48"/>
      <c r="I91" s="45"/>
      <c r="J91" s="49"/>
      <c r="K91" s="27"/>
      <c r="V91" s="22"/>
    </row>
    <row r="92" spans="3:23" x14ac:dyDescent="0.2">
      <c r="C92" s="89" t="s">
        <v>25</v>
      </c>
      <c r="D92" s="48">
        <f>'[1]QV data'!O19</f>
        <v>327645</v>
      </c>
      <c r="E92" s="45">
        <f>'[1]QV data'!C19</f>
        <v>3329009</v>
      </c>
      <c r="F92" s="46" t="str">
        <f>IF(OR((((D92/E92)*100)-100)&gt;0,(((D92/E92)*100)-100)=0),"+","-")</f>
        <v>-</v>
      </c>
      <c r="G92" s="47">
        <f>ABS(D92/E92-1)</f>
        <v>0.90157881820085195</v>
      </c>
      <c r="H92" s="48">
        <f>SUM('[1]QV data'!$N19:O19)</f>
        <v>881109</v>
      </c>
      <c r="I92" s="45">
        <f>SUM('[1]QV data'!$B19:C19)</f>
        <v>6777909</v>
      </c>
      <c r="J92" s="46" t="str">
        <f>IF(OR((((H92/I92)*100)-100)&gt;0,(((H92/I92)*100)-100)=0),"+","-")</f>
        <v>-</v>
      </c>
      <c r="K92" s="47">
        <f>ABS(H92/I92-1)</f>
        <v>0.87000282830589781</v>
      </c>
      <c r="O92" s="63"/>
      <c r="P92" s="72" t="s">
        <v>53</v>
      </c>
      <c r="Q92" s="72"/>
      <c r="R92" s="64"/>
      <c r="S92" s="63"/>
      <c r="T92" s="72"/>
      <c r="U92" s="72"/>
      <c r="V92" s="22"/>
    </row>
    <row r="93" spans="3:23" ht="3" customHeight="1" x14ac:dyDescent="0.2">
      <c r="C93" s="89"/>
      <c r="D93" s="48"/>
      <c r="E93" s="45"/>
      <c r="F93" s="49"/>
      <c r="G93" s="27"/>
      <c r="H93" s="48"/>
      <c r="I93" s="45"/>
      <c r="J93" s="49"/>
      <c r="K93" s="27"/>
      <c r="V93" s="22"/>
    </row>
    <row r="94" spans="3:23" x14ac:dyDescent="0.2">
      <c r="C94" s="62" t="s">
        <v>26</v>
      </c>
      <c r="D94" s="58">
        <f>D90-D92</f>
        <v>177563</v>
      </c>
      <c r="E94" s="59">
        <f>E90-E92</f>
        <v>1390760</v>
      </c>
      <c r="F94" s="60" t="str">
        <f>IF(OR((((D94/E94)*100)-100)&gt;0,(((D94/E94)*100)-100)=0),"+","-")</f>
        <v>-</v>
      </c>
      <c r="G94" s="61">
        <f>ABS(D94/E94-1)</f>
        <v>0.87232664154850581</v>
      </c>
      <c r="H94" s="58">
        <f>H90-H92</f>
        <v>493228</v>
      </c>
      <c r="I94" s="59">
        <f>I90-I92</f>
        <v>3016633</v>
      </c>
      <c r="J94" s="60" t="str">
        <f>IF(OR((((H94/I94)*100)-100)&gt;0,(((H94/I94)*100)-100)=0),"+","-")</f>
        <v>-</v>
      </c>
      <c r="K94" s="61">
        <f>ABS(H94/I94-1)</f>
        <v>0.83649718079726632</v>
      </c>
      <c r="O94" s="26" t="s">
        <v>54</v>
      </c>
      <c r="P94" s="45" t="s">
        <v>55</v>
      </c>
      <c r="Q94" s="78"/>
      <c r="R94" s="22"/>
      <c r="S94" s="21"/>
      <c r="T94" s="80"/>
      <c r="U94" s="80"/>
      <c r="V94" s="22"/>
    </row>
    <row r="95" spans="3:23" ht="3" customHeight="1" x14ac:dyDescent="0.2">
      <c r="D95" s="71"/>
      <c r="E95" s="71"/>
      <c r="H95" s="72"/>
      <c r="I95" s="71"/>
      <c r="V95" s="42"/>
    </row>
    <row r="96" spans="3:23" x14ac:dyDescent="0.2">
      <c r="D96" s="71"/>
      <c r="E96" s="71"/>
      <c r="H96" s="72"/>
      <c r="I96" s="71"/>
      <c r="O96" s="26" t="s">
        <v>7</v>
      </c>
      <c r="P96" s="45" t="s">
        <v>56</v>
      </c>
      <c r="Q96" s="78"/>
      <c r="R96" s="22"/>
      <c r="S96" s="21"/>
      <c r="T96" s="80"/>
      <c r="U96" s="80"/>
      <c r="V96" s="46"/>
    </row>
    <row r="97" spans="3:21" ht="3" customHeight="1" x14ac:dyDescent="0.2">
      <c r="D97" s="71"/>
      <c r="E97" s="71"/>
      <c r="H97" s="72"/>
      <c r="I97" s="71"/>
    </row>
    <row r="98" spans="3:21" x14ac:dyDescent="0.2">
      <c r="C98" s="88" t="s">
        <v>45</v>
      </c>
      <c r="D98" s="56">
        <f>+D82</f>
        <v>505208</v>
      </c>
      <c r="E98" s="53">
        <f>+E82</f>
        <v>4719769</v>
      </c>
      <c r="F98" s="54" t="str">
        <f>IF(OR((((D98/E98)*100)-100)&gt;0,(((D98/E98)*100)-100)=0),"+","-")</f>
        <v>-</v>
      </c>
      <c r="G98" s="55">
        <f>ABS(D98/E98-1)</f>
        <v>0.89295916812877918</v>
      </c>
      <c r="H98" s="56">
        <f>+H82</f>
        <v>1374337</v>
      </c>
      <c r="I98" s="53">
        <f>+I82</f>
        <v>9794542</v>
      </c>
      <c r="J98" s="54" t="str">
        <f>IF(OR((((H98/I98)*100)-100)&gt;0,(((H98/I98)*100)-100)=0),"+","-")</f>
        <v>-</v>
      </c>
      <c r="K98" s="55">
        <f>ABS(H98/I98-1)</f>
        <v>0.85968338284730417</v>
      </c>
      <c r="O98" s="26"/>
      <c r="P98" s="90" t="s">
        <v>57</v>
      </c>
      <c r="Q98" s="80"/>
      <c r="R98" s="22"/>
      <c r="S98" s="24"/>
      <c r="T98" s="80"/>
      <c r="U98" s="80"/>
    </row>
    <row r="99" spans="3:21" ht="3" customHeight="1" x14ac:dyDescent="0.2">
      <c r="C99" s="89" t="s">
        <v>58</v>
      </c>
      <c r="D99" s="48"/>
      <c r="E99" s="45"/>
      <c r="F99" s="49"/>
      <c r="G99" s="27"/>
      <c r="H99" s="48"/>
      <c r="I99" s="45"/>
      <c r="J99" s="49"/>
      <c r="K99" s="27"/>
      <c r="O99" s="26"/>
      <c r="Q99" s="80"/>
      <c r="R99" s="22"/>
      <c r="S99" s="24"/>
      <c r="T99" s="80"/>
      <c r="U99" s="80"/>
    </row>
    <row r="100" spans="3:21" x14ac:dyDescent="0.2">
      <c r="C100" s="89" t="s">
        <v>58</v>
      </c>
      <c r="D100" s="48">
        <f>D98-D102</f>
        <v>213404</v>
      </c>
      <c r="E100" s="45">
        <f>E98-E102</f>
        <v>3011143</v>
      </c>
      <c r="F100" s="46" t="str">
        <f>IF(OR((((D100/E100)*100)-100)&gt;0,(((D100/E100)*100)-100)=0),"+","-")</f>
        <v>-</v>
      </c>
      <c r="G100" s="47">
        <f>ABS(D100/E100-1)</f>
        <v>0.92912857343540312</v>
      </c>
      <c r="H100" s="48">
        <f>H98-H102</f>
        <v>529925</v>
      </c>
      <c r="I100" s="45">
        <f>I98-I102</f>
        <v>6022350</v>
      </c>
      <c r="J100" s="46" t="str">
        <f>IF(OR((((H100/I100)*100)-100)&gt;0,(((H100/I100)*100)-100)=0),"+","-")</f>
        <v>-</v>
      </c>
      <c r="K100" s="47">
        <f>ABS(H100/I100-1)</f>
        <v>0.9120069408121414</v>
      </c>
      <c r="P100" s="90" t="s">
        <v>59</v>
      </c>
    </row>
    <row r="101" spans="3:21" ht="3" customHeight="1" x14ac:dyDescent="0.2">
      <c r="C101" s="89"/>
      <c r="D101" s="48"/>
      <c r="E101" s="45"/>
      <c r="F101" s="49"/>
      <c r="G101" s="27"/>
      <c r="H101" s="48"/>
      <c r="I101" s="45"/>
      <c r="J101" s="49"/>
      <c r="K101" s="27"/>
      <c r="O101" s="26"/>
      <c r="Q101" s="85"/>
      <c r="R101" s="42"/>
      <c r="S101" s="49"/>
      <c r="T101" s="85"/>
      <c r="U101" s="85"/>
    </row>
    <row r="102" spans="3:21" x14ac:dyDescent="0.2">
      <c r="C102" s="62" t="s">
        <v>60</v>
      </c>
      <c r="D102" s="58">
        <f>'[1]QV data'!O22</f>
        <v>291804</v>
      </c>
      <c r="E102" s="59">
        <f>'[1]QV data'!C22</f>
        <v>1708626</v>
      </c>
      <c r="F102" s="60" t="str">
        <f>IF(OR((((D102/E102)*100)-100)&gt;0,(((D102/E102)*100)-100)=0),"+","-")</f>
        <v>-</v>
      </c>
      <c r="G102" s="61">
        <f>ABS(D102/E102-1)</f>
        <v>0.82921716045524296</v>
      </c>
      <c r="H102" s="58">
        <f>SUM('[1]QV data'!$N22:O22)</f>
        <v>844412</v>
      </c>
      <c r="I102" s="59">
        <f>SUM('[1]QV data'!$B22:C22)</f>
        <v>3772192</v>
      </c>
      <c r="J102" s="60" t="str">
        <f>IF(OR((((H102/I102)*100)-100)&gt;0,(((H102/I102)*100)-100)=0),"+","-")</f>
        <v>-</v>
      </c>
      <c r="K102" s="61">
        <f>ABS(H102/I102-1)</f>
        <v>0.77614819182056483</v>
      </c>
      <c r="P102" s="90"/>
    </row>
    <row r="103" spans="3:21" ht="3" customHeight="1" x14ac:dyDescent="0.2">
      <c r="H103" s="71"/>
      <c r="I103" s="71"/>
    </row>
    <row r="104" spans="3:21" x14ac:dyDescent="0.2">
      <c r="H104" s="71"/>
      <c r="I104" s="71"/>
      <c r="P104" s="90"/>
    </row>
    <row r="105" spans="3:21" ht="3" customHeight="1" x14ac:dyDescent="0.2">
      <c r="H105" s="71"/>
      <c r="I105" s="71"/>
    </row>
    <row r="106" spans="3:21" x14ac:dyDescent="0.2">
      <c r="C106" s="2" t="s">
        <v>61</v>
      </c>
      <c r="H106" s="71"/>
      <c r="I106" s="71"/>
    </row>
    <row r="107" spans="3:21" ht="3" customHeight="1" x14ac:dyDescent="0.2">
      <c r="H107" s="71"/>
      <c r="I107" s="71"/>
    </row>
    <row r="108" spans="3:21" x14ac:dyDescent="0.2">
      <c r="H108" s="71"/>
      <c r="I108" s="71"/>
    </row>
    <row r="109" spans="3:21" x14ac:dyDescent="0.2">
      <c r="H109" s="71"/>
      <c r="I109" s="71"/>
    </row>
    <row r="110" spans="3:21" x14ac:dyDescent="0.2">
      <c r="H110" s="71"/>
      <c r="I110" s="71"/>
    </row>
    <row r="111" spans="3:21" x14ac:dyDescent="0.2">
      <c r="H111" s="71"/>
      <c r="I111" s="71"/>
    </row>
    <row r="112" spans="3:21" x14ac:dyDescent="0.2">
      <c r="H112" s="71"/>
      <c r="I112" s="71"/>
    </row>
    <row r="113" spans="8:9" x14ac:dyDescent="0.2">
      <c r="H113" s="71"/>
      <c r="I113" s="71"/>
    </row>
    <row r="114" spans="8:9" x14ac:dyDescent="0.2">
      <c r="H114" s="71"/>
      <c r="I114" s="71"/>
    </row>
    <row r="502" spans="3:3" x14ac:dyDescent="0.2">
      <c r="C502" s="91"/>
    </row>
  </sheetData>
  <pageMargins left="0.75" right="0.75" top="1" bottom="1" header="0.5" footer="0.5"/>
  <pageSetup paperSize="9" scale="73" fitToWidth="4" orientation="portrait" verticalDpi="1200" r:id="rId1"/>
  <headerFooter alignWithMargins="0"/>
  <colBreaks count="2" manualBreakCount="2">
    <brk id="12" max="1048575" man="1"/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</vt:lpstr>
      <vt:lpstr>feb!Afdrukbereik</vt:lpstr>
    </vt:vector>
  </TitlesOfParts>
  <Company>Schiphol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Jan Louis</dc:creator>
  <cp:lastModifiedBy>Fischer, Jan Louis</cp:lastModifiedBy>
  <cp:lastPrinted>2021-03-09T11:13:08Z</cp:lastPrinted>
  <dcterms:created xsi:type="dcterms:W3CDTF">2021-03-09T10:48:37Z</dcterms:created>
  <dcterms:modified xsi:type="dcterms:W3CDTF">2021-03-09T11:13:53Z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7ac88-813e-467d-90ba-6ce279e3edc8_Enabled">
    <vt:lpwstr>true</vt:lpwstr>
  </property>
  <property fmtid="{D5CDD505-2E9C-101B-9397-08002B2CF9AE}" pid="3" name="MSIP_Label_5237ac88-813e-467d-90ba-6ce279e3edc8_SetDate">
    <vt:lpwstr>2021-03-09T10:48:37Z</vt:lpwstr>
  </property>
  <property fmtid="{D5CDD505-2E9C-101B-9397-08002B2CF9AE}" pid="4" name="MSIP_Label_5237ac88-813e-467d-90ba-6ce279e3edc8_Method">
    <vt:lpwstr>Standard</vt:lpwstr>
  </property>
  <property fmtid="{D5CDD505-2E9C-101B-9397-08002B2CF9AE}" pid="5" name="MSIP_Label_5237ac88-813e-467d-90ba-6ce279e3edc8_Name">
    <vt:lpwstr>5237ac88-813e-467d-90ba-6ce279e3edc8</vt:lpwstr>
  </property>
  <property fmtid="{D5CDD505-2E9C-101B-9397-08002B2CF9AE}" pid="6" name="MSIP_Label_5237ac88-813e-467d-90ba-6ce279e3edc8_SiteId">
    <vt:lpwstr>27776982-d882-41b2-95ac-322f28d5a2ce</vt:lpwstr>
  </property>
  <property fmtid="{D5CDD505-2E9C-101B-9397-08002B2CF9AE}" pid="7" name="MSIP_Label_5237ac88-813e-467d-90ba-6ce279e3edc8_ActionId">
    <vt:lpwstr>86d74b63-02e0-494e-a07d-7d8b54a5d903</vt:lpwstr>
  </property>
  <property fmtid="{D5CDD505-2E9C-101B-9397-08002B2CF9AE}" pid="8" name="MSIP_Label_5237ac88-813e-467d-90ba-6ce279e3edc8_ContentBits">
    <vt:lpwstr>0</vt:lpwstr>
  </property>
</Properties>
</file>