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lad1" sheetId="1" r:id="rId1"/>
  </sheets>
  <externalReferences>
    <externalReference r:id="rId2"/>
  </externalReferences>
  <definedNames>
    <definedName name="_xlnm.Print_Area" localSheetId="0">Blad1!$A$1:$X$110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I90" i="1"/>
  <c r="F90" i="1"/>
  <c r="H90" i="1" s="1"/>
  <c r="E90" i="1"/>
  <c r="J80" i="1"/>
  <c r="I80" i="1"/>
  <c r="K80" i="1" s="1"/>
  <c r="F80" i="1"/>
  <c r="E80" i="1"/>
  <c r="J72" i="1"/>
  <c r="I72" i="1"/>
  <c r="F72" i="1"/>
  <c r="H72" i="1" s="1"/>
  <c r="E72" i="1"/>
  <c r="F66" i="1"/>
  <c r="J58" i="1"/>
  <c r="I58" i="1"/>
  <c r="F58" i="1"/>
  <c r="E58" i="1"/>
  <c r="V54" i="1"/>
  <c r="X54" i="1" s="1"/>
  <c r="U54" i="1"/>
  <c r="R54" i="1"/>
  <c r="Q54" i="1"/>
  <c r="S54" i="1" s="1"/>
  <c r="V52" i="1"/>
  <c r="U52" i="1"/>
  <c r="R52" i="1"/>
  <c r="Q52" i="1"/>
  <c r="V50" i="1"/>
  <c r="X50" i="1" s="1"/>
  <c r="U50" i="1"/>
  <c r="R50" i="1"/>
  <c r="Q50" i="1"/>
  <c r="S50" i="1" s="1"/>
  <c r="J50" i="1"/>
  <c r="I50" i="1"/>
  <c r="F50" i="1"/>
  <c r="E50" i="1"/>
  <c r="V48" i="1"/>
  <c r="X48" i="1" s="1"/>
  <c r="U48" i="1"/>
  <c r="R48" i="1"/>
  <c r="Q48" i="1"/>
  <c r="S48" i="1" s="1"/>
  <c r="J48" i="1"/>
  <c r="I48" i="1"/>
  <c r="F48" i="1"/>
  <c r="E48" i="1"/>
  <c r="V46" i="1"/>
  <c r="X46" i="1" s="1"/>
  <c r="U46" i="1"/>
  <c r="R46" i="1"/>
  <c r="Q46" i="1"/>
  <c r="S46" i="1" s="1"/>
  <c r="J46" i="1"/>
  <c r="I46" i="1"/>
  <c r="F46" i="1"/>
  <c r="E46" i="1"/>
  <c r="V44" i="1"/>
  <c r="X44" i="1" s="1"/>
  <c r="U44" i="1"/>
  <c r="R44" i="1"/>
  <c r="Q44" i="1"/>
  <c r="S44" i="1" s="1"/>
  <c r="J36" i="1"/>
  <c r="I36" i="1"/>
  <c r="F36" i="1"/>
  <c r="E36" i="1"/>
  <c r="V34" i="1"/>
  <c r="X34" i="1" s="1"/>
  <c r="U34" i="1"/>
  <c r="R34" i="1"/>
  <c r="Q34" i="1"/>
  <c r="S34" i="1" s="1"/>
  <c r="T33" i="1"/>
  <c r="V32" i="1"/>
  <c r="U32" i="1"/>
  <c r="W32" i="1" s="1"/>
  <c r="R32" i="1"/>
  <c r="Q32" i="1"/>
  <c r="S32" i="1" s="1"/>
  <c r="L32" i="1"/>
  <c r="L68" i="1" s="1"/>
  <c r="J32" i="1"/>
  <c r="J68" i="1" s="1"/>
  <c r="I32" i="1"/>
  <c r="I68" i="1" s="1"/>
  <c r="H32" i="1"/>
  <c r="H68" i="1" s="1"/>
  <c r="F32" i="1"/>
  <c r="F68" i="1" s="1"/>
  <c r="E32" i="1"/>
  <c r="E68" i="1" s="1"/>
  <c r="V30" i="1"/>
  <c r="U30" i="1"/>
  <c r="W30" i="1" s="1"/>
  <c r="R30" i="1"/>
  <c r="Q30" i="1"/>
  <c r="S30" i="1" s="1"/>
  <c r="F30" i="1"/>
  <c r="V28" i="1"/>
  <c r="U28" i="1"/>
  <c r="W28" i="1" s="1"/>
  <c r="R28" i="1"/>
  <c r="Q28" i="1"/>
  <c r="S28" i="1" s="1"/>
  <c r="V26" i="1"/>
  <c r="U26" i="1"/>
  <c r="W26" i="1" s="1"/>
  <c r="R26" i="1"/>
  <c r="Q26" i="1"/>
  <c r="S26" i="1" s="1"/>
  <c r="V24" i="1"/>
  <c r="U24" i="1"/>
  <c r="W24" i="1" s="1"/>
  <c r="R24" i="1"/>
  <c r="Q24" i="1"/>
  <c r="S24" i="1" s="1"/>
  <c r="J22" i="1"/>
  <c r="I22" i="1"/>
  <c r="K22" i="1" s="1"/>
  <c r="F22" i="1"/>
  <c r="E22" i="1"/>
  <c r="G22" i="1" s="1"/>
  <c r="V20" i="1"/>
  <c r="U20" i="1"/>
  <c r="W20" i="1" s="1"/>
  <c r="R20" i="1"/>
  <c r="Q20" i="1"/>
  <c r="S20" i="1" s="1"/>
  <c r="J20" i="1"/>
  <c r="V38" i="1" s="1"/>
  <c r="I20" i="1"/>
  <c r="U38" i="1" s="1"/>
  <c r="F20" i="1"/>
  <c r="R38" i="1" s="1"/>
  <c r="E20" i="1"/>
  <c r="Q38" i="1" s="1"/>
  <c r="V18" i="1"/>
  <c r="V40" i="1" s="1"/>
  <c r="U18" i="1"/>
  <c r="U40" i="1" s="1"/>
  <c r="R18" i="1"/>
  <c r="R40" i="1" s="1"/>
  <c r="Q18" i="1"/>
  <c r="Q40" i="1" s="1"/>
  <c r="J18" i="1"/>
  <c r="I18" i="1"/>
  <c r="I74" i="1" s="1"/>
  <c r="F18" i="1"/>
  <c r="E18" i="1"/>
  <c r="E74" i="1" s="1"/>
  <c r="U16" i="1"/>
  <c r="T16" i="1"/>
  <c r="X16" i="1" s="1"/>
  <c r="R16" i="1"/>
  <c r="V16" i="1" s="1"/>
  <c r="Q16" i="1"/>
  <c r="J16" i="1"/>
  <c r="J56" i="1" s="1"/>
  <c r="J60" i="1" s="1"/>
  <c r="I16" i="1"/>
  <c r="F16" i="1"/>
  <c r="F34" i="1" s="1"/>
  <c r="E16" i="1"/>
  <c r="E34" i="1" s="1"/>
  <c r="E38" i="1" s="1"/>
  <c r="F12" i="1"/>
  <c r="E12" i="1"/>
  <c r="J30" i="1" s="1"/>
  <c r="T34" i="1" l="1"/>
  <c r="T44" i="1"/>
  <c r="T46" i="1"/>
  <c r="T48" i="1"/>
  <c r="T50" i="1"/>
  <c r="T54" i="1"/>
  <c r="L80" i="1"/>
  <c r="J12" i="1"/>
  <c r="F38" i="1"/>
  <c r="F74" i="1"/>
  <c r="F86" i="1" s="1"/>
  <c r="F88" i="1" s="1"/>
  <c r="J74" i="1"/>
  <c r="T20" i="1"/>
  <c r="X20" i="1"/>
  <c r="H22" i="1"/>
  <c r="L22" i="1"/>
  <c r="T24" i="1"/>
  <c r="X24" i="1"/>
  <c r="T26" i="1"/>
  <c r="X26" i="1"/>
  <c r="T28" i="1"/>
  <c r="X28" i="1"/>
  <c r="T30" i="1"/>
  <c r="X30" i="1"/>
  <c r="T32" i="1"/>
  <c r="X32" i="1"/>
  <c r="G36" i="1"/>
  <c r="H36" i="1"/>
  <c r="L36" i="1"/>
  <c r="G46" i="1"/>
  <c r="H46" i="1"/>
  <c r="L46" i="1"/>
  <c r="G48" i="1"/>
  <c r="H48" i="1"/>
  <c r="L48" i="1"/>
  <c r="G50" i="1"/>
  <c r="H50" i="1"/>
  <c r="L50" i="1"/>
  <c r="S52" i="1"/>
  <c r="T52" i="1"/>
  <c r="X52" i="1"/>
  <c r="G58" i="1"/>
  <c r="H58" i="1"/>
  <c r="L58" i="1"/>
  <c r="K72" i="1"/>
  <c r="L72" i="1"/>
  <c r="H80" i="1"/>
  <c r="K90" i="1"/>
  <c r="L90" i="1"/>
  <c r="F78" i="1"/>
  <c r="F82" i="1" s="1"/>
  <c r="H74" i="1"/>
  <c r="J86" i="1"/>
  <c r="J88" i="1" s="1"/>
  <c r="J78" i="1"/>
  <c r="J82" i="1" s="1"/>
  <c r="J70" i="1"/>
  <c r="L74" i="1"/>
  <c r="H16" i="1"/>
  <c r="L16" i="1"/>
  <c r="H18" i="1"/>
  <c r="L18" i="1"/>
  <c r="T18" i="1"/>
  <c r="X18" i="1"/>
  <c r="H20" i="1"/>
  <c r="L20" i="1"/>
  <c r="G38" i="1"/>
  <c r="G34" i="1"/>
  <c r="J34" i="1"/>
  <c r="J38" i="1" s="1"/>
  <c r="F42" i="1"/>
  <c r="J42" i="1"/>
  <c r="F56" i="1"/>
  <c r="F60" i="1" s="1"/>
  <c r="I66" i="1"/>
  <c r="E66" i="1"/>
  <c r="I12" i="1"/>
  <c r="Q14" i="1"/>
  <c r="E56" i="1"/>
  <c r="E42" i="1"/>
  <c r="G16" i="1"/>
  <c r="I56" i="1"/>
  <c r="I42" i="1"/>
  <c r="I34" i="1"/>
  <c r="K16" i="1"/>
  <c r="E86" i="1"/>
  <c r="E78" i="1"/>
  <c r="G74" i="1"/>
  <c r="E70" i="1"/>
  <c r="G18" i="1"/>
  <c r="I86" i="1"/>
  <c r="I78" i="1"/>
  <c r="K74" i="1"/>
  <c r="I70" i="1"/>
  <c r="K18" i="1"/>
  <c r="S40" i="1"/>
  <c r="S18" i="1"/>
  <c r="W40" i="1"/>
  <c r="W18" i="1"/>
  <c r="S38" i="1"/>
  <c r="G20" i="1"/>
  <c r="W38" i="1"/>
  <c r="K20" i="1"/>
  <c r="E30" i="1"/>
  <c r="I30" i="1"/>
  <c r="H34" i="1"/>
  <c r="W34" i="1"/>
  <c r="K36" i="1"/>
  <c r="H38" i="1"/>
  <c r="T38" i="1"/>
  <c r="X38" i="1"/>
  <c r="T40" i="1"/>
  <c r="X40" i="1"/>
  <c r="W44" i="1"/>
  <c r="K46" i="1"/>
  <c r="W46" i="1"/>
  <c r="K48" i="1"/>
  <c r="W48" i="1"/>
  <c r="K50" i="1"/>
  <c r="W50" i="1"/>
  <c r="W52" i="1"/>
  <c r="W54" i="1"/>
  <c r="K58" i="1"/>
  <c r="J66" i="1"/>
  <c r="G72" i="1"/>
  <c r="G80" i="1"/>
  <c r="G90" i="1"/>
  <c r="F70" i="1" l="1"/>
  <c r="I88" i="1"/>
  <c r="K86" i="1"/>
  <c r="L86" i="1"/>
  <c r="G70" i="1"/>
  <c r="H70" i="1"/>
  <c r="E82" i="1"/>
  <c r="G78" i="1"/>
  <c r="H78" i="1"/>
  <c r="K42" i="1"/>
  <c r="L42" i="1"/>
  <c r="E60" i="1"/>
  <c r="G56" i="1"/>
  <c r="H56" i="1"/>
  <c r="K70" i="1"/>
  <c r="L70" i="1"/>
  <c r="I82" i="1"/>
  <c r="K78" i="1"/>
  <c r="L78" i="1"/>
  <c r="E88" i="1"/>
  <c r="G86" i="1"/>
  <c r="H86" i="1"/>
  <c r="I38" i="1"/>
  <c r="K34" i="1"/>
  <c r="L34" i="1"/>
  <c r="I60" i="1"/>
  <c r="K56" i="1"/>
  <c r="L56" i="1"/>
  <c r="G42" i="1"/>
  <c r="H42" i="1"/>
  <c r="U14" i="1"/>
  <c r="V14" i="1"/>
  <c r="R14" i="1"/>
  <c r="K60" i="1" l="1"/>
  <c r="L60" i="1"/>
  <c r="G88" i="1"/>
  <c r="H88" i="1"/>
  <c r="G60" i="1"/>
  <c r="H60" i="1"/>
  <c r="K88" i="1"/>
  <c r="L88" i="1"/>
  <c r="K38" i="1"/>
  <c r="L38" i="1"/>
  <c r="K82" i="1"/>
  <c r="L82" i="1"/>
  <c r="G82" i="1"/>
  <c r="H82" i="1"/>
</calcChain>
</file>

<file path=xl/sharedStrings.xml><?xml version="1.0" encoding="utf-8"?>
<sst xmlns="http://schemas.openxmlformats.org/spreadsheetml/2006/main" count="99" uniqueCount="58">
  <si>
    <t>(1)</t>
  </si>
  <si>
    <t>Verkeer &amp; Vervoer</t>
  </si>
  <si>
    <t>Vracht</t>
  </si>
  <si>
    <t>Vliegtuigbewegingen</t>
  </si>
  <si>
    <t>Passagiers (incl. transito)</t>
  </si>
  <si>
    <t>Vracht    (ton)</t>
  </si>
  <si>
    <t>Vracht (ton)</t>
  </si>
  <si>
    <t>Binnenkomend</t>
  </si>
  <si>
    <t>Post (ton)</t>
  </si>
  <si>
    <t>waarvan:</t>
  </si>
  <si>
    <t>Europa (incl. Domestic)</t>
  </si>
  <si>
    <t>Noord-Amerika</t>
  </si>
  <si>
    <t>Latijns Amerika</t>
  </si>
  <si>
    <t>Afrika</t>
  </si>
  <si>
    <t>Midden-Oosten</t>
  </si>
  <si>
    <t>Verre-Oosten</t>
  </si>
  <si>
    <t>Uitgaand</t>
  </si>
  <si>
    <t>Europa</t>
  </si>
  <si>
    <t>Intercontinentaal</t>
  </si>
  <si>
    <t>Nachtvluchten</t>
  </si>
  <si>
    <t>Vroege ochtendvluchten</t>
  </si>
  <si>
    <t>Vracht vluchten</t>
  </si>
  <si>
    <t>Definities</t>
  </si>
  <si>
    <t>Een start of landing van een vliegtuig in lijndienst of niet-lijndienst</t>
  </si>
  <si>
    <t>General Aviation</t>
  </si>
  <si>
    <t>in het handelsverkeer.</t>
  </si>
  <si>
    <t>Totaal aantal bewegingen</t>
  </si>
  <si>
    <t>Alle civiele luchtverkeer anders dan in het handelsverkeer, t.b.v. foto's,</t>
  </si>
  <si>
    <t>taxi, opleiding, enz.</t>
  </si>
  <si>
    <t>Passagiers</t>
  </si>
  <si>
    <t>Nacht vluchten</t>
  </si>
  <si>
    <t xml:space="preserve">Vliegtuigbewegingen aankomend of vertrekkend tussen 23.00 uur en </t>
  </si>
  <si>
    <t>06.00 uur.</t>
  </si>
  <si>
    <t>Vliegtuigbeweginen bedoeld voor commercieel transport van</t>
  </si>
  <si>
    <t>alleen goederen en/of post.</t>
  </si>
  <si>
    <t>Transito</t>
  </si>
  <si>
    <t>Alle passagiers op lijndienst- en niet-lijndienst vluchten inclusief</t>
  </si>
  <si>
    <t>Passagiers  (*)</t>
  </si>
  <si>
    <t>niet-betalende passagiers, bemanning en baby's.</t>
  </si>
  <si>
    <t>O &amp; D passagiers</t>
  </si>
  <si>
    <t>Originating &amp; Destinating passagiers; die passagiers wiens vlucht</t>
  </si>
  <si>
    <t>start of eindigt op Amsterdam Airport Schiphol.</t>
  </si>
  <si>
    <t>Transfer passagiers</t>
  </si>
  <si>
    <t>Passagiers die landen op Amsterdam Airport Schiphol en direct</t>
  </si>
  <si>
    <t>overstappen op een vertrekkende vlucht, met verschillende vliegtuigen</t>
  </si>
  <si>
    <t>en vluchtnummers.</t>
  </si>
  <si>
    <t>Transito passagiers</t>
  </si>
  <si>
    <t>Passagiers welke aankomen en vertrekken met één en hetzelfde vliegtuig</t>
  </si>
  <si>
    <t>Betalende en niet betalende vracht, inclusief express vracht.</t>
  </si>
  <si>
    <t>O &amp; D</t>
  </si>
  <si>
    <t>Transfer</t>
  </si>
  <si>
    <t>(*)  excl. Transito</t>
  </si>
  <si>
    <t>januari -</t>
  </si>
  <si>
    <t>vergeleken</t>
  </si>
  <si>
    <t>met 2019</t>
  </si>
  <si>
    <t>Goederen die de luchthaven verlaten in hetzelfde vliegtuig als degene</t>
  </si>
  <si>
    <t>waarmee ze aankwamen (transito-vracht), worden niet meegeteld.</t>
  </si>
  <si>
    <t>Verkeer en vervoer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</si>
</sst>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* #,##0_-;_-* #,##0\-;_-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22"/>
      <name val="Schiphol Frutiger"/>
      <family val="2"/>
    </font>
    <font>
      <b/>
      <sz val="11"/>
      <name val="Schiphol Frutiger"/>
      <family val="2"/>
    </font>
    <font>
      <b/>
      <sz val="10"/>
      <color indexed="10"/>
      <name val="Arial"/>
      <family val="2"/>
    </font>
    <font>
      <b/>
      <sz val="14"/>
      <name val="Schiphol Frutiger"/>
      <family val="2"/>
    </font>
    <font>
      <b/>
      <sz val="14"/>
      <name val="Arial"/>
      <family val="2"/>
    </font>
    <font>
      <b/>
      <sz val="28"/>
      <name val="Schiphol Frutiger"/>
      <family val="2"/>
    </font>
    <font>
      <b/>
      <sz val="10"/>
      <name val="Arial"/>
      <family val="2"/>
    </font>
    <font>
      <sz val="9"/>
      <name val="Schiphol Frutiger"/>
      <family val="2"/>
    </font>
    <font>
      <sz val="10"/>
      <name val="Schiphol Frutige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164" fontId="10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/>
    <xf numFmtId="165" fontId="10" fillId="2" borderId="0" xfId="0" applyNumberFormat="1" applyFont="1" applyFill="1" applyBorder="1"/>
    <xf numFmtId="3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horizontal="right"/>
    </xf>
    <xf numFmtId="1" fontId="9" fillId="2" borderId="0" xfId="0" applyNumberFormat="1" applyFont="1" applyFill="1" applyBorder="1" applyAlignment="1">
      <alignment horizontal="right"/>
    </xf>
    <xf numFmtId="1" fontId="9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6" fillId="2" borderId="0" xfId="0" quotePrefix="1" applyFont="1" applyFill="1" applyBorder="1"/>
    <xf numFmtId="0" fontId="7" fillId="2" borderId="0" xfId="0" quotePrefix="1" applyFont="1" applyFill="1" applyBorder="1"/>
    <xf numFmtId="0" fontId="8" fillId="2" borderId="0" xfId="0" applyFont="1" applyFill="1" applyBorder="1"/>
    <xf numFmtId="165" fontId="2" fillId="2" borderId="0" xfId="2" applyNumberFormat="1" applyFont="1" applyFill="1" applyBorder="1"/>
    <xf numFmtId="0" fontId="2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9" fillId="3" borderId="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9" fillId="3" borderId="5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6" xfId="0" applyFont="1" applyFill="1" applyBorder="1"/>
    <xf numFmtId="0" fontId="9" fillId="3" borderId="0" xfId="0" applyFont="1" applyFill="1" applyBorder="1" applyAlignment="1">
      <alignment horizontal="right"/>
    </xf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9" fillId="3" borderId="0" xfId="0" applyFont="1" applyFill="1"/>
    <xf numFmtId="0" fontId="9" fillId="3" borderId="5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2" fillId="3" borderId="10" xfId="0" applyFont="1" applyFill="1" applyBorder="1"/>
    <xf numFmtId="3" fontId="2" fillId="3" borderId="0" xfId="0" applyNumberFormat="1" applyFont="1" applyFill="1" applyBorder="1"/>
    <xf numFmtId="164" fontId="10" fillId="3" borderId="0" xfId="1" applyNumberFormat="1" applyFont="1" applyFill="1" applyBorder="1" applyAlignment="1">
      <alignment horizontal="right"/>
    </xf>
    <xf numFmtId="165" fontId="10" fillId="3" borderId="6" xfId="0" applyNumberFormat="1" applyFont="1" applyFill="1" applyBorder="1"/>
    <xf numFmtId="3" fontId="2" fillId="3" borderId="5" xfId="0" applyNumberFormat="1" applyFont="1" applyFill="1" applyBorder="1"/>
    <xf numFmtId="0" fontId="2" fillId="3" borderId="0" xfId="0" applyFont="1" applyFill="1" applyBorder="1" applyAlignment="1">
      <alignment horizontal="right"/>
    </xf>
    <xf numFmtId="0" fontId="9" fillId="3" borderId="10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0" xfId="0" applyFont="1" applyFill="1" applyAlignment="1">
      <alignment horizontal="center"/>
    </xf>
    <xf numFmtId="0" fontId="9" fillId="3" borderId="1" xfId="0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/>
    <xf numFmtId="3" fontId="2" fillId="3" borderId="2" xfId="0" applyNumberFormat="1" applyFont="1" applyFill="1" applyBorder="1"/>
    <xf numFmtId="164" fontId="10" fillId="3" borderId="2" xfId="1" applyNumberFormat="1" applyFont="1" applyFill="1" applyBorder="1" applyAlignment="1">
      <alignment horizontal="right"/>
    </xf>
    <xf numFmtId="165" fontId="10" fillId="3" borderId="3" xfId="0" applyNumberFormat="1" applyFont="1" applyFill="1" applyBorder="1"/>
    <xf numFmtId="3" fontId="2" fillId="3" borderId="1" xfId="0" applyNumberFormat="1" applyFont="1" applyFill="1" applyBorder="1"/>
    <xf numFmtId="0" fontId="2" fillId="0" borderId="11" xfId="0" applyFont="1" applyBorder="1"/>
    <xf numFmtId="3" fontId="2" fillId="3" borderId="7" xfId="0" applyNumberFormat="1" applyFont="1" applyFill="1" applyBorder="1"/>
    <xf numFmtId="3" fontId="2" fillId="3" borderId="4" xfId="0" applyNumberFormat="1" applyFont="1" applyFill="1" applyBorder="1"/>
    <xf numFmtId="164" fontId="10" fillId="3" borderId="4" xfId="1" applyNumberFormat="1" applyFont="1" applyFill="1" applyBorder="1" applyAlignment="1">
      <alignment horizontal="right"/>
    </xf>
    <xf numFmtId="165" fontId="10" fillId="3" borderId="8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3" borderId="11" xfId="0" applyFont="1" applyFill="1" applyBorder="1"/>
    <xf numFmtId="3" fontId="2" fillId="3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0" fillId="3" borderId="0" xfId="0" applyNumberFormat="1" applyFont="1" applyFill="1" applyBorder="1"/>
    <xf numFmtId="3" fontId="2" fillId="0" borderId="0" xfId="0" applyNumberFormat="1" applyFont="1"/>
    <xf numFmtId="3" fontId="2" fillId="0" borderId="0" xfId="0" applyNumberFormat="1" applyFont="1" applyBorder="1"/>
    <xf numFmtId="3" fontId="9" fillId="3" borderId="1" xfId="0" applyNumberFormat="1" applyFont="1" applyFill="1" applyBorder="1"/>
    <xf numFmtId="3" fontId="9" fillId="3" borderId="2" xfId="0" applyNumberFormat="1" applyFont="1" applyFill="1" applyBorder="1"/>
    <xf numFmtId="3" fontId="9" fillId="3" borderId="1" xfId="0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3" fontId="9" fillId="3" borderId="5" xfId="0" applyNumberFormat="1" applyFont="1" applyFill="1" applyBorder="1"/>
    <xf numFmtId="3" fontId="9" fillId="3" borderId="0" xfId="0" applyNumberFormat="1" applyFont="1" applyFill="1" applyBorder="1"/>
    <xf numFmtId="3" fontId="9" fillId="3" borderId="5" xfId="0" applyNumberFormat="1" applyFont="1" applyFill="1" applyBorder="1" applyAlignment="1">
      <alignment horizontal="right"/>
    </xf>
    <xf numFmtId="3" fontId="9" fillId="3" borderId="0" xfId="0" applyNumberFormat="1" applyFont="1" applyFill="1" applyBorder="1" applyAlignment="1">
      <alignment horizontal="right"/>
    </xf>
    <xf numFmtId="164" fontId="11" fillId="3" borderId="0" xfId="1" applyNumberFormat="1" applyFont="1" applyFill="1" applyBorder="1" applyAlignment="1">
      <alignment horizontal="right"/>
    </xf>
    <xf numFmtId="165" fontId="11" fillId="3" borderId="0" xfId="0" applyNumberFormat="1" applyFont="1" applyFill="1" applyBorder="1"/>
    <xf numFmtId="1" fontId="9" fillId="3" borderId="5" xfId="0" applyNumberFormat="1" applyFont="1" applyFill="1" applyBorder="1" applyAlignment="1">
      <alignment horizontal="right"/>
    </xf>
    <xf numFmtId="1" fontId="9" fillId="3" borderId="0" xfId="0" applyNumberFormat="1" applyFont="1" applyFill="1" applyBorder="1" applyAlignment="1">
      <alignment horizontal="right"/>
    </xf>
    <xf numFmtId="1" fontId="9" fillId="3" borderId="0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3" fontId="2" fillId="3" borderId="0" xfId="0" applyNumberFormat="1" applyFont="1" applyFill="1" applyBorder="1" applyAlignment="1">
      <alignment horizontal="left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3" borderId="0" xfId="0" applyFont="1" applyFill="1"/>
    <xf numFmtId="0" fontId="6" fillId="3" borderId="0" xfId="0" quotePrefix="1" applyFont="1" applyFill="1"/>
    <xf numFmtId="0" fontId="8" fillId="3" borderId="0" xfId="0" applyFont="1" applyFill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0</xdr:row>
      <xdr:rowOff>114300</xdr:rowOff>
    </xdr:from>
    <xdr:to>
      <xdr:col>11</xdr:col>
      <xdr:colOff>581025</xdr:colOff>
      <xdr:row>5</xdr:row>
      <xdr:rowOff>95250</xdr:rowOff>
    </xdr:to>
    <xdr:pic>
      <xdr:nvPicPr>
        <xdr:cNvPr id="2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695325</xdr:colOff>
      <xdr:row>1</xdr:row>
      <xdr:rowOff>0</xdr:rowOff>
    </xdr:from>
    <xdr:to>
      <xdr:col>24</xdr:col>
      <xdr:colOff>0</xdr:colOff>
      <xdr:row>5</xdr:row>
      <xdr:rowOff>104775</xdr:rowOff>
    </xdr:to>
    <xdr:pic>
      <xdr:nvPicPr>
        <xdr:cNvPr id="3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54050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676275</xdr:colOff>
      <xdr:row>0</xdr:row>
      <xdr:rowOff>114300</xdr:rowOff>
    </xdr:from>
    <xdr:to>
      <xdr:col>11</xdr:col>
      <xdr:colOff>581025</xdr:colOff>
      <xdr:row>5</xdr:row>
      <xdr:rowOff>95250</xdr:rowOff>
    </xdr:to>
    <xdr:pic>
      <xdr:nvPicPr>
        <xdr:cNvPr id="6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695325</xdr:colOff>
      <xdr:row>1</xdr:row>
      <xdr:rowOff>0</xdr:rowOff>
    </xdr:from>
    <xdr:to>
      <xdr:col>24</xdr:col>
      <xdr:colOff>0</xdr:colOff>
      <xdr:row>5</xdr:row>
      <xdr:rowOff>104775</xdr:rowOff>
    </xdr:to>
    <xdr:pic>
      <xdr:nvPicPr>
        <xdr:cNvPr id="7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54050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676275</xdr:colOff>
      <xdr:row>0</xdr:row>
      <xdr:rowOff>114300</xdr:rowOff>
    </xdr:from>
    <xdr:to>
      <xdr:col>11</xdr:col>
      <xdr:colOff>581025</xdr:colOff>
      <xdr:row>5</xdr:row>
      <xdr:rowOff>95250</xdr:rowOff>
    </xdr:to>
    <xdr:pic>
      <xdr:nvPicPr>
        <xdr:cNvPr id="10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695325</xdr:colOff>
      <xdr:row>1</xdr:row>
      <xdr:rowOff>0</xdr:rowOff>
    </xdr:from>
    <xdr:to>
      <xdr:col>24</xdr:col>
      <xdr:colOff>0</xdr:colOff>
      <xdr:row>5</xdr:row>
      <xdr:rowOff>104775</xdr:rowOff>
    </xdr:to>
    <xdr:pic>
      <xdr:nvPicPr>
        <xdr:cNvPr id="11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54050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95254</xdr:colOff>
      <xdr:row>0</xdr:row>
      <xdr:rowOff>63498</xdr:rowOff>
    </xdr:from>
    <xdr:to>
      <xdr:col>32</xdr:col>
      <xdr:colOff>469905</xdr:colOff>
      <xdr:row>5</xdr:row>
      <xdr:rowOff>182031</xdr:rowOff>
    </xdr:to>
    <xdr:sp macro="" textlink="">
      <xdr:nvSpPr>
        <xdr:cNvPr id="15" name="Tekstvak 9"/>
        <xdr:cNvSpPr txBox="1"/>
      </xdr:nvSpPr>
      <xdr:spPr>
        <a:xfrm>
          <a:off x="15087604" y="63498"/>
          <a:ext cx="5584826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114299</xdr:colOff>
      <xdr:row>6</xdr:row>
      <xdr:rowOff>2931</xdr:rowOff>
    </xdr:to>
    <xdr:pic>
      <xdr:nvPicPr>
        <xdr:cNvPr id="16" name="Afbeelding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62"/>
        <a:stretch/>
      </xdr:blipFill>
      <xdr:spPr>
        <a:xfrm>
          <a:off x="0" y="0"/>
          <a:ext cx="16011524" cy="1231656"/>
        </a:xfrm>
        <a:prstGeom prst="rect">
          <a:avLst/>
        </a:prstGeom>
      </xdr:spPr>
    </xdr:pic>
    <xdr:clientData/>
  </xdr:twoCellAnchor>
  <xdr:twoCellAnchor>
    <xdr:from>
      <xdr:col>2</xdr:col>
      <xdr:colOff>95254</xdr:colOff>
      <xdr:row>0</xdr:row>
      <xdr:rowOff>63498</xdr:rowOff>
    </xdr:from>
    <xdr:to>
      <xdr:col>9</xdr:col>
      <xdr:colOff>681572</xdr:colOff>
      <xdr:row>5</xdr:row>
      <xdr:rowOff>182031</xdr:rowOff>
    </xdr:to>
    <xdr:sp macro="" textlink="">
      <xdr:nvSpPr>
        <xdr:cNvPr id="17" name="Tekstvak 9"/>
        <xdr:cNvSpPr txBox="1"/>
      </xdr:nvSpPr>
      <xdr:spPr>
        <a:xfrm>
          <a:off x="409579" y="63498"/>
          <a:ext cx="5596468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 editAs="oneCell">
    <xdr:from>
      <xdr:col>17</xdr:col>
      <xdr:colOff>614895</xdr:colOff>
      <xdr:row>101</xdr:row>
      <xdr:rowOff>17988</xdr:rowOff>
    </xdr:from>
    <xdr:to>
      <xdr:col>24</xdr:col>
      <xdr:colOff>77419</xdr:colOff>
      <xdr:row>110</xdr:row>
      <xdr:rowOff>131335</xdr:rowOff>
    </xdr:to>
    <xdr:pic>
      <xdr:nvPicPr>
        <xdr:cNvPr id="18" name="Afbeelding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495" y="11286063"/>
          <a:ext cx="3824974" cy="1199197"/>
        </a:xfrm>
        <a:prstGeom prst="rect">
          <a:avLst/>
        </a:prstGeom>
      </xdr:spPr>
    </xdr:pic>
    <xdr:clientData/>
  </xdr:twoCellAnchor>
  <xdr:twoCellAnchor>
    <xdr:from>
      <xdr:col>2</xdr:col>
      <xdr:colOff>95254</xdr:colOff>
      <xdr:row>0</xdr:row>
      <xdr:rowOff>63498</xdr:rowOff>
    </xdr:from>
    <xdr:to>
      <xdr:col>9</xdr:col>
      <xdr:colOff>681572</xdr:colOff>
      <xdr:row>5</xdr:row>
      <xdr:rowOff>182031</xdr:rowOff>
    </xdr:to>
    <xdr:sp macro="" textlink="">
      <xdr:nvSpPr>
        <xdr:cNvPr id="22" name="Tekstvak 9"/>
        <xdr:cNvSpPr txBox="1"/>
      </xdr:nvSpPr>
      <xdr:spPr>
        <a:xfrm>
          <a:off x="409579" y="63498"/>
          <a:ext cx="5586943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-AVM/TAF/Standaard/Doelgroepen/Maandboek/2020/Basis_Maandboek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V data"/>
      <sheetName val="jan"/>
      <sheetName val="feb"/>
      <sheetName val="mrt"/>
      <sheetName val="apr"/>
      <sheetName val="mei"/>
      <sheetName val="jun"/>
      <sheetName val="jul"/>
      <sheetName val="aug"/>
      <sheetName val="sep"/>
      <sheetName val="okt"/>
      <sheetName val="nov"/>
      <sheetName val="dec"/>
      <sheetName val="maanden"/>
    </sheetNames>
    <sheetDataSet>
      <sheetData sheetId="0">
        <row r="2">
          <cell r="B2">
            <v>37185</v>
          </cell>
          <cell r="C2">
            <v>35195</v>
          </cell>
          <cell r="D2">
            <v>39785</v>
          </cell>
          <cell r="E2">
            <v>41892</v>
          </cell>
          <cell r="F2">
            <v>44707</v>
          </cell>
          <cell r="G2">
            <v>43343</v>
          </cell>
          <cell r="H2">
            <v>44736</v>
          </cell>
          <cell r="I2">
            <v>45122</v>
          </cell>
          <cell r="J2">
            <v>44131</v>
          </cell>
          <cell r="K2">
            <v>44503</v>
          </cell>
          <cell r="L2">
            <v>37802</v>
          </cell>
          <cell r="M2">
            <v>38425</v>
          </cell>
          <cell r="N2">
            <v>37567</v>
          </cell>
          <cell r="O2">
            <v>34992</v>
          </cell>
          <cell r="P2">
            <v>25155</v>
          </cell>
          <cell r="Q2">
            <v>4242</v>
          </cell>
          <cell r="R2">
            <v>5878</v>
          </cell>
          <cell r="S2">
            <v>8118</v>
          </cell>
          <cell r="T2">
            <v>15704</v>
          </cell>
          <cell r="U2">
            <v>23125</v>
          </cell>
          <cell r="V2">
            <v>22162</v>
          </cell>
          <cell r="W2">
            <v>19614</v>
          </cell>
          <cell r="X2">
            <v>14858</v>
          </cell>
          <cell r="Y2">
            <v>15902</v>
          </cell>
        </row>
        <row r="3">
          <cell r="B3">
            <v>5005105</v>
          </cell>
          <cell r="C3">
            <v>4843899</v>
          </cell>
          <cell r="D3">
            <v>5637767</v>
          </cell>
          <cell r="E3">
            <v>6106496</v>
          </cell>
          <cell r="F3">
            <v>6441473</v>
          </cell>
          <cell r="G3">
            <v>6502588</v>
          </cell>
          <cell r="H3">
            <v>6724023</v>
          </cell>
          <cell r="I3">
            <v>6810759</v>
          </cell>
          <cell r="J3">
            <v>6493481</v>
          </cell>
          <cell r="K3">
            <v>6431443</v>
          </cell>
          <cell r="L3">
            <v>5323590</v>
          </cell>
          <cell r="M3">
            <v>5386520</v>
          </cell>
          <cell r="N3">
            <v>5074773</v>
          </cell>
          <cell r="O3">
            <v>4719956</v>
          </cell>
          <cell r="P3">
            <v>2476512</v>
          </cell>
          <cell r="Q3">
            <v>126877</v>
          </cell>
          <cell r="R3">
            <v>208286</v>
          </cell>
          <cell r="S3">
            <v>471852</v>
          </cell>
          <cell r="T3">
            <v>1339122</v>
          </cell>
          <cell r="U3">
            <v>1854786</v>
          </cell>
          <cell r="V3">
            <v>1337741</v>
          </cell>
          <cell r="W3">
            <v>1143575</v>
          </cell>
          <cell r="X3">
            <v>900453</v>
          </cell>
          <cell r="Y3">
            <v>1233241</v>
          </cell>
        </row>
        <row r="4">
          <cell r="B4">
            <v>122643.33</v>
          </cell>
          <cell r="C4">
            <v>115796.74</v>
          </cell>
          <cell r="D4">
            <v>144772.65650000001</v>
          </cell>
          <cell r="E4">
            <v>126742.62550000001</v>
          </cell>
          <cell r="F4">
            <v>133647.69209999999</v>
          </cell>
          <cell r="G4">
            <v>123888.07</v>
          </cell>
          <cell r="H4">
            <v>129143.008</v>
          </cell>
          <cell r="I4">
            <v>130581.21</v>
          </cell>
          <cell r="J4">
            <v>136819.34360000002</v>
          </cell>
          <cell r="K4">
            <v>143594.28100000002</v>
          </cell>
          <cell r="L4">
            <v>136256.12400000001</v>
          </cell>
          <cell r="M4">
            <v>126502.678</v>
          </cell>
          <cell r="N4">
            <v>113080.149</v>
          </cell>
          <cell r="O4">
            <v>116292.773</v>
          </cell>
          <cell r="P4">
            <v>120480.86500000001</v>
          </cell>
          <cell r="Q4">
            <v>93254.888999999996</v>
          </cell>
          <cell r="R4">
            <v>104744.96000000001</v>
          </cell>
          <cell r="S4">
            <v>108163.933</v>
          </cell>
          <cell r="T4">
            <v>119634.099</v>
          </cell>
          <cell r="U4">
            <v>119974.717</v>
          </cell>
          <cell r="V4">
            <v>124490.681</v>
          </cell>
          <cell r="W4">
            <v>140139.76300000001</v>
          </cell>
          <cell r="X4">
            <v>145473.81400000001</v>
          </cell>
          <cell r="Y4">
            <v>135866.185</v>
          </cell>
        </row>
        <row r="5">
          <cell r="B5">
            <v>1615.29</v>
          </cell>
          <cell r="C5">
            <v>1398.4960000000001</v>
          </cell>
          <cell r="D5">
            <v>1761.4290000000001</v>
          </cell>
          <cell r="E5">
            <v>1747.3620000000001</v>
          </cell>
          <cell r="F5">
            <v>1859.8869999999999</v>
          </cell>
          <cell r="G5">
            <v>1735.721</v>
          </cell>
          <cell r="H5">
            <v>1875.6279999999999</v>
          </cell>
          <cell r="I5">
            <v>1774.0319999999999</v>
          </cell>
          <cell r="J5">
            <v>1746.5160000000001</v>
          </cell>
          <cell r="K5">
            <v>1974.2670000000001</v>
          </cell>
          <cell r="L5">
            <v>2133.0430000000001</v>
          </cell>
          <cell r="M5">
            <v>2338.2629999999999</v>
          </cell>
          <cell r="N5">
            <v>1908.0920000000001</v>
          </cell>
          <cell r="O5">
            <v>1491.386</v>
          </cell>
          <cell r="P5">
            <v>1166.9370000000001</v>
          </cell>
          <cell r="Q5">
            <v>381.51727000000005</v>
          </cell>
          <cell r="R5">
            <v>541.875</v>
          </cell>
          <cell r="S5">
            <v>855.24199999999996</v>
          </cell>
          <cell r="T5">
            <v>1083.386</v>
          </cell>
          <cell r="U5">
            <v>1282.856</v>
          </cell>
          <cell r="V5">
            <v>1251.0989999999999</v>
          </cell>
          <cell r="W5">
            <v>1521.3009999999999</v>
          </cell>
          <cell r="X5">
            <v>1511.1469999999999</v>
          </cell>
          <cell r="Y5">
            <v>1836.645</v>
          </cell>
        </row>
        <row r="8">
          <cell r="B8">
            <v>29779</v>
          </cell>
          <cell r="C8">
            <v>28522</v>
          </cell>
          <cell r="D8">
            <v>32070</v>
          </cell>
          <cell r="E8">
            <v>34186</v>
          </cell>
          <cell r="F8">
            <v>36811</v>
          </cell>
          <cell r="G8">
            <v>35564</v>
          </cell>
          <cell r="H8">
            <v>36530</v>
          </cell>
          <cell r="I8">
            <v>36867</v>
          </cell>
          <cell r="J8">
            <v>36193</v>
          </cell>
          <cell r="K8">
            <v>36508</v>
          </cell>
          <cell r="L8">
            <v>30599</v>
          </cell>
          <cell r="M8">
            <v>30995</v>
          </cell>
          <cell r="N8">
            <v>30336</v>
          </cell>
          <cell r="O8">
            <v>28414</v>
          </cell>
          <cell r="P8">
            <v>19850</v>
          </cell>
          <cell r="Q8">
            <v>2046</v>
          </cell>
          <cell r="R8">
            <v>2805</v>
          </cell>
          <cell r="S8">
            <v>4659</v>
          </cell>
          <cell r="T8">
            <v>11632</v>
          </cell>
          <cell r="U8">
            <v>18864</v>
          </cell>
          <cell r="V8">
            <v>17854</v>
          </cell>
          <cell r="W8">
            <v>14877</v>
          </cell>
          <cell r="X8">
            <v>10066</v>
          </cell>
          <cell r="Y8">
            <v>10953</v>
          </cell>
        </row>
        <row r="10">
          <cell r="B10">
            <v>1088</v>
          </cell>
          <cell r="C10">
            <v>1003</v>
          </cell>
          <cell r="D10">
            <v>1386</v>
          </cell>
          <cell r="E10">
            <v>1473</v>
          </cell>
          <cell r="F10">
            <v>1980</v>
          </cell>
          <cell r="G10">
            <v>2036</v>
          </cell>
          <cell r="H10">
            <v>2282</v>
          </cell>
          <cell r="I10">
            <v>2324</v>
          </cell>
          <cell r="J10">
            <v>2006</v>
          </cell>
          <cell r="K10">
            <v>1852</v>
          </cell>
          <cell r="L10">
            <v>912</v>
          </cell>
          <cell r="M10">
            <v>1010</v>
          </cell>
          <cell r="N10">
            <v>945</v>
          </cell>
          <cell r="O10">
            <v>1051</v>
          </cell>
          <cell r="P10">
            <v>743</v>
          </cell>
          <cell r="Q10">
            <v>322</v>
          </cell>
          <cell r="R10">
            <v>380</v>
          </cell>
          <cell r="S10">
            <v>498</v>
          </cell>
          <cell r="T10">
            <v>1020</v>
          </cell>
          <cell r="U10">
            <v>1233</v>
          </cell>
          <cell r="V10">
            <v>879</v>
          </cell>
          <cell r="W10">
            <v>722</v>
          </cell>
          <cell r="X10">
            <v>471</v>
          </cell>
          <cell r="Y10">
            <v>489</v>
          </cell>
        </row>
        <row r="11">
          <cell r="B11">
            <v>709</v>
          </cell>
          <cell r="C11">
            <v>647</v>
          </cell>
          <cell r="D11">
            <v>817</v>
          </cell>
          <cell r="E11">
            <v>885</v>
          </cell>
          <cell r="F11">
            <v>1023</v>
          </cell>
          <cell r="G11">
            <v>1017</v>
          </cell>
          <cell r="H11">
            <v>984</v>
          </cell>
          <cell r="I11">
            <v>1098</v>
          </cell>
          <cell r="J11">
            <v>983</v>
          </cell>
          <cell r="K11">
            <v>964</v>
          </cell>
          <cell r="L11">
            <v>691</v>
          </cell>
          <cell r="M11">
            <v>708</v>
          </cell>
          <cell r="N11">
            <v>763</v>
          </cell>
          <cell r="O11">
            <v>722</v>
          </cell>
          <cell r="P11">
            <v>582</v>
          </cell>
          <cell r="Q11">
            <v>87</v>
          </cell>
          <cell r="R11">
            <v>170</v>
          </cell>
          <cell r="S11">
            <v>256</v>
          </cell>
          <cell r="T11">
            <v>518</v>
          </cell>
          <cell r="U11">
            <v>650</v>
          </cell>
          <cell r="V11">
            <v>697</v>
          </cell>
          <cell r="W11">
            <v>565</v>
          </cell>
          <cell r="X11">
            <v>416</v>
          </cell>
          <cell r="Y11">
            <v>348</v>
          </cell>
        </row>
        <row r="12">
          <cell r="B12">
            <v>1126</v>
          </cell>
          <cell r="C12">
            <v>1061</v>
          </cell>
          <cell r="D12">
            <v>1297</v>
          </cell>
          <cell r="E12">
            <v>1124</v>
          </cell>
          <cell r="F12">
            <v>1225</v>
          </cell>
          <cell r="G12">
            <v>1105</v>
          </cell>
          <cell r="H12">
            <v>1164</v>
          </cell>
          <cell r="I12">
            <v>1194</v>
          </cell>
          <cell r="J12">
            <v>1265</v>
          </cell>
          <cell r="K12">
            <v>1340</v>
          </cell>
          <cell r="L12">
            <v>1180</v>
          </cell>
          <cell r="M12">
            <v>1075</v>
          </cell>
          <cell r="N12">
            <v>1011</v>
          </cell>
          <cell r="O12">
            <v>1072</v>
          </cell>
          <cell r="P12">
            <v>1338</v>
          </cell>
          <cell r="Q12">
            <v>1837</v>
          </cell>
          <cell r="R12">
            <v>2543</v>
          </cell>
          <cell r="S12">
            <v>2473</v>
          </cell>
          <cell r="T12">
            <v>2336</v>
          </cell>
          <cell r="U12">
            <v>2188</v>
          </cell>
          <cell r="V12">
            <v>2096</v>
          </cell>
          <cell r="W12">
            <v>2139</v>
          </cell>
          <cell r="X12">
            <v>2396</v>
          </cell>
          <cell r="Y12">
            <v>2353</v>
          </cell>
        </row>
        <row r="13">
          <cell r="B13">
            <v>1339</v>
          </cell>
          <cell r="C13">
            <v>1371</v>
          </cell>
          <cell r="D13">
            <v>1497</v>
          </cell>
          <cell r="E13">
            <v>1648</v>
          </cell>
          <cell r="F13">
            <v>1804</v>
          </cell>
          <cell r="G13">
            <v>1906</v>
          </cell>
          <cell r="H13">
            <v>1692</v>
          </cell>
          <cell r="I13">
            <v>1540</v>
          </cell>
          <cell r="J13">
            <v>1627</v>
          </cell>
          <cell r="K13">
            <v>1687</v>
          </cell>
          <cell r="L13">
            <v>1520</v>
          </cell>
          <cell r="M13">
            <v>1354</v>
          </cell>
          <cell r="N13">
            <v>1312</v>
          </cell>
          <cell r="O13">
            <v>1450</v>
          </cell>
          <cell r="P13">
            <v>1257</v>
          </cell>
          <cell r="Q13">
            <v>712</v>
          </cell>
          <cell r="R13">
            <v>872</v>
          </cell>
          <cell r="S13">
            <v>1102</v>
          </cell>
          <cell r="T13">
            <v>1515</v>
          </cell>
          <cell r="U13">
            <v>1487</v>
          </cell>
          <cell r="V13">
            <v>1327</v>
          </cell>
          <cell r="W13">
            <v>1070</v>
          </cell>
          <cell r="X13">
            <v>926</v>
          </cell>
          <cell r="Y13">
            <v>1073</v>
          </cell>
        </row>
        <row r="15">
          <cell r="B15">
            <v>8974</v>
          </cell>
          <cell r="C15">
            <v>7567</v>
          </cell>
          <cell r="D15">
            <v>7453</v>
          </cell>
          <cell r="E15">
            <v>2486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13</v>
          </cell>
          <cell r="K15">
            <v>0</v>
          </cell>
          <cell r="L15">
            <v>0</v>
          </cell>
          <cell r="M15">
            <v>172</v>
          </cell>
          <cell r="N15">
            <v>0</v>
          </cell>
          <cell r="O15">
            <v>187</v>
          </cell>
          <cell r="P15">
            <v>140</v>
          </cell>
          <cell r="Q15">
            <v>862</v>
          </cell>
          <cell r="R15">
            <v>459</v>
          </cell>
          <cell r="S15">
            <v>442</v>
          </cell>
          <cell r="T15">
            <v>265</v>
          </cell>
          <cell r="U15">
            <v>0</v>
          </cell>
          <cell r="V15">
            <v>0</v>
          </cell>
          <cell r="W15">
            <v>92</v>
          </cell>
          <cell r="X15">
            <v>19</v>
          </cell>
          <cell r="Y15">
            <v>114</v>
          </cell>
        </row>
        <row r="19">
          <cell r="B19">
            <v>3373101</v>
          </cell>
          <cell r="C19">
            <v>3383286</v>
          </cell>
          <cell r="D19">
            <v>3947789</v>
          </cell>
          <cell r="E19">
            <v>4314805</v>
          </cell>
          <cell r="F19">
            <v>4651471</v>
          </cell>
          <cell r="G19">
            <v>4652003</v>
          </cell>
          <cell r="H19">
            <v>4758165</v>
          </cell>
          <cell r="I19">
            <v>4804762</v>
          </cell>
          <cell r="J19">
            <v>4649227</v>
          </cell>
          <cell r="K19">
            <v>4600170</v>
          </cell>
          <cell r="L19">
            <v>3713816</v>
          </cell>
          <cell r="M19">
            <v>3694378</v>
          </cell>
          <cell r="N19">
            <v>3448900</v>
          </cell>
          <cell r="O19">
            <v>3329009</v>
          </cell>
          <cell r="P19">
            <v>1641935</v>
          </cell>
          <cell r="Q19">
            <v>67684</v>
          </cell>
          <cell r="R19">
            <v>131546</v>
          </cell>
          <cell r="S19">
            <v>338245</v>
          </cell>
          <cell r="T19">
            <v>1114398</v>
          </cell>
          <cell r="U19">
            <v>1608511</v>
          </cell>
          <cell r="V19">
            <v>1102721</v>
          </cell>
          <cell r="W19">
            <v>874489</v>
          </cell>
          <cell r="X19">
            <v>629150</v>
          </cell>
          <cell r="Y19">
            <v>836153</v>
          </cell>
        </row>
        <row r="22">
          <cell r="B22">
            <v>2014229</v>
          </cell>
          <cell r="C22">
            <v>1854487</v>
          </cell>
          <cell r="D22">
            <v>2059198</v>
          </cell>
          <cell r="E22">
            <v>2078473</v>
          </cell>
          <cell r="F22">
            <v>2204179</v>
          </cell>
          <cell r="G22">
            <v>2343023</v>
          </cell>
          <cell r="H22">
            <v>2296932</v>
          </cell>
          <cell r="I22">
            <v>2315587</v>
          </cell>
          <cell r="J22">
            <v>2339537</v>
          </cell>
          <cell r="K22">
            <v>2270755</v>
          </cell>
          <cell r="L22">
            <v>1969846</v>
          </cell>
          <cell r="M22">
            <v>2126941</v>
          </cell>
          <cell r="N22">
            <v>2063566</v>
          </cell>
          <cell r="O22">
            <v>1708626</v>
          </cell>
          <cell r="P22">
            <v>978142</v>
          </cell>
          <cell r="Q22">
            <v>61442</v>
          </cell>
          <cell r="R22">
            <v>104336</v>
          </cell>
          <cell r="S22">
            <v>220758</v>
          </cell>
          <cell r="T22">
            <v>416638</v>
          </cell>
          <cell r="U22">
            <v>661808</v>
          </cell>
          <cell r="V22">
            <v>621148</v>
          </cell>
          <cell r="W22">
            <v>609200</v>
          </cell>
          <cell r="X22">
            <v>561400</v>
          </cell>
          <cell r="Y22">
            <v>778026</v>
          </cell>
        </row>
        <row r="23">
          <cell r="B23">
            <v>63749.573000000004</v>
          </cell>
          <cell r="C23">
            <v>57320.474999999999</v>
          </cell>
          <cell r="D23">
            <v>72678.9755</v>
          </cell>
          <cell r="E23">
            <v>64164.238499999999</v>
          </cell>
          <cell r="F23">
            <v>65667.846000000005</v>
          </cell>
          <cell r="G23">
            <v>61724.351000000002</v>
          </cell>
          <cell r="H23">
            <v>63514.997000000003</v>
          </cell>
          <cell r="I23">
            <v>65710.523499999996</v>
          </cell>
          <cell r="J23">
            <v>69627.176000000007</v>
          </cell>
          <cell r="K23">
            <v>73479.391000000003</v>
          </cell>
          <cell r="L23">
            <v>69561.010999999999</v>
          </cell>
          <cell r="M23">
            <v>64414.85</v>
          </cell>
          <cell r="N23">
            <v>60639.086000000003</v>
          </cell>
          <cell r="O23">
            <v>56776.197</v>
          </cell>
          <cell r="P23">
            <v>61717.111000000004</v>
          </cell>
          <cell r="Q23">
            <v>48036.129000000001</v>
          </cell>
          <cell r="R23">
            <v>57739.491999999998</v>
          </cell>
          <cell r="S23">
            <v>56267.289000000004</v>
          </cell>
          <cell r="T23">
            <v>62053.154000000002</v>
          </cell>
          <cell r="U23">
            <v>63087.839</v>
          </cell>
          <cell r="V23">
            <v>65317.953999999998</v>
          </cell>
          <cell r="W23">
            <v>74471.789000000004</v>
          </cell>
          <cell r="X23">
            <v>77184.337</v>
          </cell>
          <cell r="Y23">
            <v>71115.509000000005</v>
          </cell>
        </row>
        <row r="24">
          <cell r="B24">
            <v>7496.5029999999997</v>
          </cell>
          <cell r="C24">
            <v>6290.1019999999999</v>
          </cell>
          <cell r="D24">
            <v>9640.6769999999997</v>
          </cell>
          <cell r="E24">
            <v>8019.6100000000006</v>
          </cell>
          <cell r="F24">
            <v>8262.5570000000007</v>
          </cell>
          <cell r="G24">
            <v>7770.0650000000005</v>
          </cell>
          <cell r="H24">
            <v>8630.9560000000001</v>
          </cell>
          <cell r="I24">
            <v>9219.49</v>
          </cell>
          <cell r="J24">
            <v>10349.121000000001</v>
          </cell>
          <cell r="K24">
            <v>11813.638000000001</v>
          </cell>
          <cell r="L24">
            <v>10749.187</v>
          </cell>
          <cell r="M24">
            <v>8237.6849999999995</v>
          </cell>
          <cell r="N24">
            <v>7809.5630000000001</v>
          </cell>
          <cell r="O24">
            <v>5521.0659999999998</v>
          </cell>
          <cell r="P24">
            <v>9600.2430000000004</v>
          </cell>
          <cell r="Q24">
            <v>8655.9969999999994</v>
          </cell>
          <cell r="R24">
            <v>8016.768</v>
          </cell>
          <cell r="S24">
            <v>6463.0389999999998</v>
          </cell>
          <cell r="T24">
            <v>7941.5969999999998</v>
          </cell>
          <cell r="U24">
            <v>8169.0780000000004</v>
          </cell>
          <cell r="V24">
            <v>9146.2659999999996</v>
          </cell>
          <cell r="W24">
            <v>10862.800000000001</v>
          </cell>
          <cell r="X24">
            <v>13534.789000000001</v>
          </cell>
          <cell r="Y24">
            <v>10766.26</v>
          </cell>
        </row>
        <row r="25">
          <cell r="B25">
            <v>7254.4949999999999</v>
          </cell>
          <cell r="C25">
            <v>8495.1489999999994</v>
          </cell>
          <cell r="D25">
            <v>11287.574000000001</v>
          </cell>
          <cell r="E25">
            <v>9807.1949999999997</v>
          </cell>
          <cell r="F25">
            <v>9442.121000000001</v>
          </cell>
          <cell r="G25">
            <v>10027.109</v>
          </cell>
          <cell r="H25">
            <v>9130.8019999999997</v>
          </cell>
          <cell r="I25">
            <v>9212.7559999999994</v>
          </cell>
          <cell r="J25">
            <v>9393.6689999999999</v>
          </cell>
          <cell r="K25">
            <v>9871.4670000000006</v>
          </cell>
          <cell r="L25">
            <v>9325.16</v>
          </cell>
          <cell r="M25">
            <v>8771.1380000000008</v>
          </cell>
          <cell r="N25">
            <v>7716.9229999999998</v>
          </cell>
          <cell r="O25">
            <v>8693.973</v>
          </cell>
          <cell r="P25">
            <v>8370.2849999999999</v>
          </cell>
          <cell r="Q25">
            <v>7609.2269999999999</v>
          </cell>
          <cell r="R25">
            <v>6773.3640000000005</v>
          </cell>
          <cell r="S25">
            <v>7516.4189999999999</v>
          </cell>
          <cell r="T25">
            <v>8061.8780000000006</v>
          </cell>
          <cell r="U25">
            <v>8470.1689999999999</v>
          </cell>
          <cell r="V25">
            <v>8611.9089999999997</v>
          </cell>
          <cell r="W25">
            <v>9807.8150000000005</v>
          </cell>
          <cell r="X25">
            <v>10023.459000000001</v>
          </cell>
          <cell r="Y25">
            <v>9476.5570000000007</v>
          </cell>
        </row>
        <row r="26">
          <cell r="B26">
            <v>10543.234</v>
          </cell>
          <cell r="C26">
            <v>10883.321</v>
          </cell>
          <cell r="D26">
            <v>10314.630500000001</v>
          </cell>
          <cell r="E26">
            <v>8847.3590000000004</v>
          </cell>
          <cell r="F26">
            <v>9496.7389999999996</v>
          </cell>
          <cell r="G26">
            <v>8580.9830000000002</v>
          </cell>
          <cell r="H26">
            <v>8582.6630000000005</v>
          </cell>
          <cell r="I26">
            <v>9728.7350000000006</v>
          </cell>
          <cell r="J26">
            <v>9296.6980000000003</v>
          </cell>
          <cell r="K26">
            <v>10033.528</v>
          </cell>
          <cell r="L26">
            <v>9284.8340000000007</v>
          </cell>
          <cell r="M26">
            <v>9913.73</v>
          </cell>
          <cell r="N26">
            <v>9496.8700000000008</v>
          </cell>
          <cell r="O26">
            <v>10538.974</v>
          </cell>
          <cell r="P26">
            <v>7213.366</v>
          </cell>
          <cell r="Q26">
            <v>4235.4290000000001</v>
          </cell>
          <cell r="R26">
            <v>7179.9629999999997</v>
          </cell>
          <cell r="S26">
            <v>7221.2550000000001</v>
          </cell>
          <cell r="T26">
            <v>8718.362000000001</v>
          </cell>
          <cell r="U26">
            <v>9143</v>
          </cell>
          <cell r="V26">
            <v>9004.5329999999994</v>
          </cell>
          <cell r="W26">
            <v>10455.838</v>
          </cell>
          <cell r="X26">
            <v>9608.06</v>
          </cell>
          <cell r="Y26">
            <v>10181.115</v>
          </cell>
        </row>
        <row r="27">
          <cell r="B27">
            <v>7502.5640000000003</v>
          </cell>
          <cell r="C27">
            <v>7218.7</v>
          </cell>
          <cell r="D27">
            <v>9029.125</v>
          </cell>
          <cell r="E27">
            <v>7554.6585000000005</v>
          </cell>
          <cell r="F27">
            <v>8791.59</v>
          </cell>
          <cell r="G27">
            <v>6421.82</v>
          </cell>
          <cell r="H27">
            <v>7089.1360000000004</v>
          </cell>
          <cell r="I27">
            <v>8684.1154999999999</v>
          </cell>
          <cell r="J27">
            <v>9316.4920000000002</v>
          </cell>
          <cell r="K27">
            <v>9724.2620000000006</v>
          </cell>
          <cell r="L27">
            <v>7783.9090000000006</v>
          </cell>
          <cell r="M27">
            <v>7161.2129999999997</v>
          </cell>
          <cell r="N27">
            <v>6756.92</v>
          </cell>
          <cell r="O27">
            <v>7884.2610000000004</v>
          </cell>
          <cell r="P27">
            <v>6715.5250000000005</v>
          </cell>
          <cell r="Q27">
            <v>2705.41</v>
          </cell>
          <cell r="R27">
            <v>3959.6959999999999</v>
          </cell>
          <cell r="S27">
            <v>4798.7870000000003</v>
          </cell>
          <cell r="T27">
            <v>5770.116</v>
          </cell>
          <cell r="U27">
            <v>6378.1750000000002</v>
          </cell>
          <cell r="V27">
            <v>6692.2550000000001</v>
          </cell>
          <cell r="W27">
            <v>8412.8160000000007</v>
          </cell>
          <cell r="X27">
            <v>7925.0870000000004</v>
          </cell>
          <cell r="Y27">
            <v>8057.7629999999999</v>
          </cell>
        </row>
        <row r="28">
          <cell r="B28">
            <v>7750.1090000000004</v>
          </cell>
          <cell r="C28">
            <v>6678.3680000000004</v>
          </cell>
          <cell r="D28">
            <v>7952.5619999999999</v>
          </cell>
          <cell r="E28">
            <v>7453.9049999999997</v>
          </cell>
          <cell r="F28">
            <v>7413.6779999999999</v>
          </cell>
          <cell r="G28">
            <v>7354.4459999999999</v>
          </cell>
          <cell r="H28">
            <v>8600.9950000000008</v>
          </cell>
          <cell r="I28">
            <v>7955.6440000000002</v>
          </cell>
          <cell r="J28">
            <v>8037.1090000000004</v>
          </cell>
          <cell r="K28">
            <v>7989.8969999999999</v>
          </cell>
          <cell r="L28">
            <v>7938.7060000000001</v>
          </cell>
          <cell r="M28">
            <v>7963.991</v>
          </cell>
          <cell r="N28">
            <v>7778.6660000000002</v>
          </cell>
          <cell r="O28">
            <v>7278.3550000000005</v>
          </cell>
          <cell r="P28">
            <v>9341.6149999999998</v>
          </cell>
          <cell r="Q28">
            <v>8250.4310000000005</v>
          </cell>
          <cell r="R28">
            <v>8743.7389999999996</v>
          </cell>
          <cell r="S28">
            <v>7289.4930000000004</v>
          </cell>
          <cell r="T28">
            <v>8165.51</v>
          </cell>
          <cell r="U28">
            <v>8067.8460000000005</v>
          </cell>
          <cell r="V28">
            <v>8771.3780000000006</v>
          </cell>
          <cell r="W28">
            <v>9437.259</v>
          </cell>
          <cell r="X28">
            <v>9124.3580000000002</v>
          </cell>
          <cell r="Y28">
            <v>8764.862000000001</v>
          </cell>
        </row>
        <row r="29">
          <cell r="B29">
            <v>23202.668000000001</v>
          </cell>
          <cell r="C29">
            <v>17754.834999999999</v>
          </cell>
          <cell r="D29">
            <v>24454.406999999999</v>
          </cell>
          <cell r="E29">
            <v>22481.511000000002</v>
          </cell>
          <cell r="F29">
            <v>22261.161</v>
          </cell>
          <cell r="G29">
            <v>21569.928</v>
          </cell>
          <cell r="H29">
            <v>21480.445</v>
          </cell>
          <cell r="I29">
            <v>20909.782999999999</v>
          </cell>
          <cell r="J29">
            <v>23234.087</v>
          </cell>
          <cell r="K29">
            <v>24046.599000000002</v>
          </cell>
          <cell r="L29">
            <v>24479.215</v>
          </cell>
          <cell r="M29">
            <v>22367.093000000001</v>
          </cell>
          <cell r="N29">
            <v>21080.144</v>
          </cell>
          <cell r="O29">
            <v>16859.567999999999</v>
          </cell>
          <cell r="P29">
            <v>20476.077000000001</v>
          </cell>
          <cell r="Q29">
            <v>16579.635000000002</v>
          </cell>
          <cell r="R29">
            <v>23065.962</v>
          </cell>
          <cell r="S29">
            <v>22978.296000000002</v>
          </cell>
          <cell r="T29">
            <v>23395.690999999999</v>
          </cell>
          <cell r="U29">
            <v>22859.571</v>
          </cell>
          <cell r="V29">
            <v>23091.613000000001</v>
          </cell>
          <cell r="W29">
            <v>25495.261000000002</v>
          </cell>
          <cell r="X29">
            <v>26968.583999999999</v>
          </cell>
          <cell r="Y29">
            <v>23868.952000000001</v>
          </cell>
        </row>
        <row r="31">
          <cell r="B31">
            <v>7404.7619999999997</v>
          </cell>
          <cell r="C31">
            <v>7997.6670000000004</v>
          </cell>
          <cell r="D31">
            <v>11891.789000000001</v>
          </cell>
          <cell r="E31">
            <v>8381.83</v>
          </cell>
          <cell r="F31">
            <v>9990.6571000000004</v>
          </cell>
          <cell r="G31">
            <v>9089.0220000000008</v>
          </cell>
          <cell r="H31">
            <v>9956.4040000000005</v>
          </cell>
          <cell r="I31">
            <v>9601.7384999999995</v>
          </cell>
          <cell r="J31">
            <v>10771.124600000001</v>
          </cell>
          <cell r="K31">
            <v>11889.849</v>
          </cell>
          <cell r="L31">
            <v>12472.554</v>
          </cell>
          <cell r="M31">
            <v>10187.967000000001</v>
          </cell>
          <cell r="N31">
            <v>7262.7920000000004</v>
          </cell>
          <cell r="O31">
            <v>9146.723</v>
          </cell>
          <cell r="P31">
            <v>8965.4719999999998</v>
          </cell>
          <cell r="Q31">
            <v>6130.59</v>
          </cell>
          <cell r="R31">
            <v>4865.942</v>
          </cell>
          <cell r="S31">
            <v>5494.1289999999999</v>
          </cell>
          <cell r="T31">
            <v>6291.6949999999997</v>
          </cell>
          <cell r="U31">
            <v>5868.03</v>
          </cell>
          <cell r="V31">
            <v>7177.6909999999998</v>
          </cell>
          <cell r="W31">
            <v>7536.2160000000003</v>
          </cell>
          <cell r="X31">
            <v>8492.2950000000001</v>
          </cell>
          <cell r="Y31">
            <v>8163.7089999999998</v>
          </cell>
        </row>
        <row r="32">
          <cell r="B32">
            <v>11920.115</v>
          </cell>
          <cell r="C32">
            <v>12880.99</v>
          </cell>
          <cell r="D32">
            <v>14247.458000000001</v>
          </cell>
          <cell r="E32">
            <v>13791.379000000001</v>
          </cell>
          <cell r="F32">
            <v>14950.89</v>
          </cell>
          <cell r="G32">
            <v>14451.482</v>
          </cell>
          <cell r="H32">
            <v>14617.238000000001</v>
          </cell>
          <cell r="I32">
            <v>14421.514999999999</v>
          </cell>
          <cell r="J32">
            <v>14197.098</v>
          </cell>
          <cell r="K32">
            <v>14325.68</v>
          </cell>
          <cell r="L32">
            <v>12886.818000000001</v>
          </cell>
          <cell r="M32">
            <v>11912.066000000001</v>
          </cell>
          <cell r="N32">
            <v>11766.633</v>
          </cell>
          <cell r="O32">
            <v>12909.98</v>
          </cell>
          <cell r="P32">
            <v>12203.348</v>
          </cell>
          <cell r="Q32">
            <v>10146.407000000001</v>
          </cell>
          <cell r="R32">
            <v>9984.7219999999998</v>
          </cell>
          <cell r="S32">
            <v>10718.148999999999</v>
          </cell>
          <cell r="T32">
            <v>12744.922</v>
          </cell>
          <cell r="U32">
            <v>12994.518</v>
          </cell>
          <cell r="V32">
            <v>12883.878000000001</v>
          </cell>
          <cell r="W32">
            <v>15254.829</v>
          </cell>
          <cell r="X32">
            <v>15413.791000000001</v>
          </cell>
          <cell r="Y32">
            <v>13966.518</v>
          </cell>
        </row>
        <row r="33">
          <cell r="B33">
            <v>5740.59</v>
          </cell>
          <cell r="C33">
            <v>6013.9030000000002</v>
          </cell>
          <cell r="D33">
            <v>7008.8550000000005</v>
          </cell>
          <cell r="E33">
            <v>5906.62</v>
          </cell>
          <cell r="F33">
            <v>6478.1390000000001</v>
          </cell>
          <cell r="G33">
            <v>6021.7709999999997</v>
          </cell>
          <cell r="H33">
            <v>6192.9390000000003</v>
          </cell>
          <cell r="I33">
            <v>6550.4009999999998</v>
          </cell>
          <cell r="J33">
            <v>6327.7930000000006</v>
          </cell>
          <cell r="K33">
            <v>6747.5079999999998</v>
          </cell>
          <cell r="L33">
            <v>6733.6239999999998</v>
          </cell>
          <cell r="M33">
            <v>6436.5749999999998</v>
          </cell>
          <cell r="N33">
            <v>5533.5330000000004</v>
          </cell>
          <cell r="O33">
            <v>6454.1980000000003</v>
          </cell>
          <cell r="P33">
            <v>5749.6760000000004</v>
          </cell>
          <cell r="Q33">
            <v>3627.5860000000002</v>
          </cell>
          <cell r="R33">
            <v>4873.8630000000003</v>
          </cell>
          <cell r="S33">
            <v>5525.4750000000004</v>
          </cell>
          <cell r="T33">
            <v>5916.5360000000001</v>
          </cell>
          <cell r="U33">
            <v>6251.0770000000002</v>
          </cell>
          <cell r="V33">
            <v>6492.8770000000004</v>
          </cell>
          <cell r="W33">
            <v>7571.7070000000003</v>
          </cell>
          <cell r="X33">
            <v>7784.9070000000002</v>
          </cell>
          <cell r="Y33">
            <v>7120.1170000000002</v>
          </cell>
        </row>
        <row r="34">
          <cell r="B34">
            <v>3827.9569999999999</v>
          </cell>
          <cell r="C34">
            <v>4178.6769999999997</v>
          </cell>
          <cell r="D34">
            <v>4638.9859999999999</v>
          </cell>
          <cell r="E34">
            <v>4284.46</v>
          </cell>
          <cell r="F34">
            <v>4359.2489999999998</v>
          </cell>
          <cell r="G34">
            <v>4200.1459999999997</v>
          </cell>
          <cell r="H34">
            <v>4531.4210000000003</v>
          </cell>
          <cell r="I34">
            <v>4359.6710000000003</v>
          </cell>
          <cell r="J34">
            <v>4558.72</v>
          </cell>
          <cell r="K34">
            <v>4432.9759999999997</v>
          </cell>
          <cell r="L34">
            <v>4353.5330000000004</v>
          </cell>
          <cell r="M34">
            <v>4102.5450000000001</v>
          </cell>
          <cell r="N34">
            <v>3371.9659999999999</v>
          </cell>
          <cell r="O34">
            <v>4175.0079999999998</v>
          </cell>
          <cell r="P34">
            <v>4065.1040000000003</v>
          </cell>
          <cell r="Q34">
            <v>2250.3070000000002</v>
          </cell>
          <cell r="R34">
            <v>2729.4140000000002</v>
          </cell>
          <cell r="S34">
            <v>3214.4180000000001</v>
          </cell>
          <cell r="T34">
            <v>3586.1660000000002</v>
          </cell>
          <cell r="U34">
            <v>3609.3389999999999</v>
          </cell>
          <cell r="V34">
            <v>3653.703</v>
          </cell>
          <cell r="W34">
            <v>4377.4669999999996</v>
          </cell>
          <cell r="X34">
            <v>4122.2269999999999</v>
          </cell>
          <cell r="Y34">
            <v>3513.4659999999999</v>
          </cell>
        </row>
        <row r="35">
          <cell r="B35">
            <v>8394.6190000000006</v>
          </cell>
          <cell r="C35">
            <v>8616.7000000000007</v>
          </cell>
          <cell r="D35">
            <v>9213.6790000000001</v>
          </cell>
          <cell r="E35">
            <v>8571.4169999999995</v>
          </cell>
          <cell r="F35">
            <v>9358.9709999999995</v>
          </cell>
          <cell r="G35">
            <v>7852.7190000000001</v>
          </cell>
          <cell r="H35">
            <v>8913.4279999999999</v>
          </cell>
          <cell r="I35">
            <v>8806.3070000000007</v>
          </cell>
          <cell r="J35">
            <v>9114.4609999999993</v>
          </cell>
          <cell r="K35">
            <v>9890.9210000000003</v>
          </cell>
          <cell r="L35">
            <v>8803.0079999999998</v>
          </cell>
          <cell r="M35">
            <v>8641.41</v>
          </cell>
          <cell r="N35">
            <v>8440.246000000001</v>
          </cell>
          <cell r="O35">
            <v>9104.0730000000003</v>
          </cell>
          <cell r="P35">
            <v>9345.2870000000003</v>
          </cell>
          <cell r="Q35">
            <v>6366.2870000000003</v>
          </cell>
          <cell r="R35">
            <v>5611.232</v>
          </cell>
          <cell r="S35">
            <v>7047.1720000000005</v>
          </cell>
          <cell r="T35">
            <v>7486.3510000000006</v>
          </cell>
          <cell r="U35">
            <v>7980.7690000000002</v>
          </cell>
          <cell r="V35">
            <v>8007.1869999999999</v>
          </cell>
          <cell r="W35">
            <v>8625.6640000000007</v>
          </cell>
          <cell r="X35">
            <v>8916.41</v>
          </cell>
          <cell r="Y35">
            <v>9390.7309999999998</v>
          </cell>
        </row>
        <row r="36">
          <cell r="B36">
            <v>21605.714</v>
          </cell>
          <cell r="C36">
            <v>18788.328000000001</v>
          </cell>
          <cell r="D36">
            <v>25092.914000000001</v>
          </cell>
          <cell r="E36">
            <v>21642.681</v>
          </cell>
          <cell r="F36">
            <v>22841.94</v>
          </cell>
          <cell r="G36">
            <v>20548.579000000002</v>
          </cell>
          <cell r="H36">
            <v>21416.581000000002</v>
          </cell>
          <cell r="I36">
            <v>21131.054</v>
          </cell>
          <cell r="J36">
            <v>22222.971000000001</v>
          </cell>
          <cell r="K36">
            <v>22827.956000000002</v>
          </cell>
          <cell r="L36">
            <v>21445.576000000001</v>
          </cell>
          <cell r="M36">
            <v>20680.647000000001</v>
          </cell>
          <cell r="N36">
            <v>16065.893</v>
          </cell>
          <cell r="O36">
            <v>17726.594000000001</v>
          </cell>
          <cell r="P36">
            <v>18434.867000000002</v>
          </cell>
          <cell r="Q36">
            <v>16697.582999999999</v>
          </cell>
          <cell r="R36">
            <v>18940.295000000002</v>
          </cell>
          <cell r="S36">
            <v>19897.300999999999</v>
          </cell>
          <cell r="T36">
            <v>21555.275000000001</v>
          </cell>
          <cell r="U36">
            <v>20183.145</v>
          </cell>
          <cell r="V36">
            <v>20957.391</v>
          </cell>
          <cell r="W36">
            <v>22302.091</v>
          </cell>
          <cell r="X36">
            <v>23559.847000000002</v>
          </cell>
          <cell r="Y36">
            <v>22596.135000000002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L1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502"/>
  <sheetViews>
    <sheetView showGridLines="0" tabSelected="1" topLeftCell="A76" workbookViewId="0">
      <selection activeCell="X110" sqref="A1:X110"/>
    </sheetView>
  </sheetViews>
  <sheetFormatPr defaultRowHeight="12.75" x14ac:dyDescent="0.2"/>
  <cols>
    <col min="1" max="1" width="4.7109375" style="1" customWidth="1"/>
    <col min="2" max="2" width="1.7109375" style="1" customWidth="1"/>
    <col min="3" max="3" width="22.7109375" style="1" customWidth="1"/>
    <col min="4" max="5" width="12.7109375" style="1" customWidth="1"/>
    <col min="6" max="6" width="10.140625" style="3" bestFit="1" customWidth="1"/>
    <col min="7" max="7" width="3.85546875" style="1" customWidth="1"/>
    <col min="8" max="8" width="11.140625" style="1" customWidth="1"/>
    <col min="9" max="9" width="12.7109375" style="1" customWidth="1"/>
    <col min="10" max="10" width="10.140625" style="3" bestFit="1" customWidth="1"/>
    <col min="11" max="11" width="4.7109375" style="1" customWidth="1"/>
    <col min="12" max="12" width="11.140625" style="1" bestFit="1" customWidth="1"/>
    <col min="13" max="13" width="4.7109375" style="1" customWidth="1"/>
    <col min="14" max="14" width="1.7109375" style="1" customWidth="1"/>
    <col min="15" max="15" width="22.7109375" style="1" customWidth="1"/>
    <col min="16" max="17" width="12.7109375" style="1" customWidth="1"/>
    <col min="18" max="18" width="10.140625" style="1" bestFit="1" customWidth="1"/>
    <col min="19" max="19" width="4.42578125" style="1" customWidth="1"/>
    <col min="20" max="21" width="12.7109375" style="1" customWidth="1"/>
    <col min="22" max="22" width="10.140625" style="1" bestFit="1" customWidth="1"/>
    <col min="23" max="23" width="4.140625" style="1" customWidth="1"/>
    <col min="24" max="24" width="11.140625" style="1" bestFit="1" customWidth="1"/>
    <col min="25" max="25" width="4.7109375" style="7" customWidth="1"/>
    <col min="26" max="26" width="1.7109375" style="7" customWidth="1"/>
    <col min="27" max="27" width="25.85546875" style="7" customWidth="1"/>
    <col min="28" max="29" width="12.7109375" style="7" customWidth="1"/>
    <col min="30" max="30" width="3.7109375" style="8" customWidth="1"/>
    <col min="31" max="31" width="8.7109375" style="7" customWidth="1"/>
    <col min="32" max="33" width="12.7109375" style="7" customWidth="1"/>
    <col min="34" max="34" width="3.7109375" style="8" customWidth="1"/>
    <col min="35" max="35" width="8.7109375" style="7" customWidth="1"/>
    <col min="36" max="36" width="4.5703125" style="7" customWidth="1"/>
    <col min="37" max="37" width="4.7109375" style="7" customWidth="1"/>
    <col min="38" max="38" width="1.7109375" style="7" customWidth="1"/>
    <col min="39" max="39" width="22.7109375" style="7" customWidth="1"/>
    <col min="40" max="41" width="12.7109375" style="7" customWidth="1"/>
    <col min="42" max="42" width="3.7109375" style="8" customWidth="1"/>
    <col min="43" max="43" width="8.7109375" style="7" customWidth="1"/>
    <col min="44" max="45" width="12.7109375" style="7" customWidth="1"/>
    <col min="46" max="46" width="3.7109375" style="8" customWidth="1"/>
    <col min="47" max="47" width="8.7109375" style="7" customWidth="1"/>
    <col min="48" max="48" width="4.5703125" style="7" customWidth="1"/>
    <col min="49" max="16384" width="9.140625" style="1"/>
  </cols>
  <sheetData>
    <row r="1" spans="2:48" ht="10.35" customHeight="1" x14ac:dyDescent="0.25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</row>
    <row r="2" spans="2:48" ht="27.75" customHeight="1" x14ac:dyDescent="0.4">
      <c r="B2" s="108"/>
      <c r="C2" s="109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9"/>
      <c r="P2" s="108"/>
      <c r="Q2" s="108"/>
      <c r="R2" s="108"/>
      <c r="S2" s="108"/>
      <c r="T2" s="108"/>
      <c r="U2" s="108"/>
      <c r="V2" s="108"/>
      <c r="W2" s="108"/>
      <c r="X2" s="108"/>
      <c r="Y2" s="20"/>
      <c r="Z2" s="21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1"/>
      <c r="AM2" s="20"/>
      <c r="AN2" s="20"/>
      <c r="AO2" s="20"/>
      <c r="AP2" s="20"/>
      <c r="AQ2" s="20"/>
      <c r="AR2" s="20"/>
      <c r="AS2" s="20"/>
      <c r="AT2" s="20"/>
      <c r="AU2" s="20"/>
      <c r="AV2" s="20"/>
    </row>
    <row r="3" spans="2:48" ht="27.75" customHeight="1" x14ac:dyDescent="0.4">
      <c r="B3" s="108"/>
      <c r="C3" s="109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108"/>
      <c r="Q3" s="108"/>
      <c r="R3" s="108"/>
      <c r="S3" s="108"/>
      <c r="T3" s="108"/>
      <c r="U3" s="108"/>
      <c r="V3" s="108"/>
      <c r="W3" s="108"/>
      <c r="X3" s="108"/>
      <c r="Y3" s="20"/>
      <c r="Z3" s="21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20"/>
      <c r="AN3" s="20"/>
      <c r="AO3" s="20"/>
      <c r="AP3" s="20"/>
      <c r="AQ3" s="20"/>
      <c r="AR3" s="20"/>
      <c r="AS3" s="20"/>
      <c r="AT3" s="20"/>
      <c r="AU3" s="20"/>
      <c r="AV3" s="20"/>
    </row>
    <row r="4" spans="2:48" ht="9.7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</row>
    <row r="5" spans="2:48" ht="3.95" customHeight="1" x14ac:dyDescent="0.2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</row>
    <row r="6" spans="2:48" ht="18" customHeight="1" x14ac:dyDescent="0.25">
      <c r="B6" s="110"/>
      <c r="C6" s="111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110"/>
      <c r="Q6" s="110"/>
      <c r="R6" s="110"/>
      <c r="S6" s="110"/>
      <c r="T6" s="110"/>
      <c r="U6" s="110"/>
      <c r="V6" s="110"/>
      <c r="W6" s="110"/>
      <c r="X6" s="110"/>
      <c r="Z6" s="22"/>
      <c r="AD6" s="7"/>
      <c r="AH6" s="7"/>
      <c r="AL6" s="22"/>
      <c r="AP6" s="7"/>
      <c r="AT6" s="7"/>
    </row>
    <row r="7" spans="2:48" ht="18.75" x14ac:dyDescent="0.3">
      <c r="B7" s="27"/>
      <c r="C7" s="27"/>
      <c r="D7" s="112"/>
      <c r="E7" s="112"/>
      <c r="F7" s="27"/>
      <c r="G7" s="66"/>
      <c r="H7" s="27"/>
      <c r="I7" s="27"/>
      <c r="J7" s="27"/>
      <c r="K7" s="66"/>
      <c r="L7" s="27"/>
      <c r="M7" s="113" t="s">
        <v>0</v>
      </c>
      <c r="N7" s="27"/>
      <c r="O7" s="27"/>
      <c r="P7" s="27"/>
      <c r="Q7" s="27"/>
      <c r="R7" s="27"/>
      <c r="S7" s="66"/>
      <c r="T7" s="27"/>
      <c r="U7" s="27"/>
      <c r="V7" s="27"/>
      <c r="W7" s="66"/>
      <c r="X7" s="27"/>
      <c r="AJ7" s="23"/>
      <c r="AV7" s="24"/>
    </row>
    <row r="8" spans="2:48" ht="35.25" x14ac:dyDescent="0.5">
      <c r="B8" s="27"/>
      <c r="C8" s="27"/>
      <c r="D8" s="114" t="s">
        <v>57</v>
      </c>
      <c r="E8" s="27"/>
      <c r="F8" s="27"/>
      <c r="G8" s="66"/>
      <c r="H8" s="27"/>
      <c r="I8" s="27"/>
      <c r="J8" s="27"/>
      <c r="K8" s="66"/>
      <c r="L8" s="27"/>
      <c r="M8" s="27"/>
      <c r="N8" s="27"/>
      <c r="O8" s="27"/>
      <c r="P8" s="114" t="s">
        <v>57</v>
      </c>
      <c r="Q8" s="27"/>
      <c r="R8" s="27"/>
      <c r="S8" s="66"/>
      <c r="T8" s="27"/>
      <c r="U8" s="27"/>
      <c r="V8" s="27"/>
      <c r="W8" s="66"/>
      <c r="X8" s="27"/>
      <c r="AA8" s="25"/>
      <c r="AM8" s="25"/>
    </row>
    <row r="9" spans="2:48" x14ac:dyDescent="0.2">
      <c r="B9" s="27"/>
      <c r="C9" s="27"/>
      <c r="D9" s="44"/>
      <c r="E9" s="27"/>
      <c r="F9" s="27"/>
      <c r="G9" s="66"/>
      <c r="H9" s="27"/>
      <c r="I9" s="27"/>
      <c r="J9" s="27"/>
      <c r="K9" s="66"/>
      <c r="L9" s="27"/>
      <c r="M9" s="27"/>
      <c r="N9" s="27"/>
      <c r="O9" s="27"/>
      <c r="P9" s="44"/>
      <c r="Q9" s="27"/>
      <c r="R9" s="27"/>
      <c r="S9" s="66"/>
      <c r="T9" s="27"/>
      <c r="U9" s="27"/>
      <c r="V9" s="27"/>
      <c r="W9" s="66"/>
      <c r="X9" s="27"/>
      <c r="AM9" s="4"/>
    </row>
    <row r="10" spans="2:48" x14ac:dyDescent="0.2">
      <c r="B10" s="27"/>
      <c r="C10" s="27"/>
      <c r="D10" s="27"/>
      <c r="E10" s="28"/>
      <c r="F10" s="29"/>
      <c r="G10" s="30"/>
      <c r="H10" s="31"/>
      <c r="I10" s="32" t="s">
        <v>52</v>
      </c>
      <c r="J10" s="33" t="s">
        <v>52</v>
      </c>
      <c r="K10" s="30"/>
      <c r="L10" s="31"/>
      <c r="M10" s="27"/>
      <c r="N10" s="27"/>
      <c r="O10" s="27"/>
      <c r="P10" s="27"/>
      <c r="Q10" s="34"/>
      <c r="R10" s="34"/>
      <c r="S10" s="35"/>
      <c r="T10" s="34"/>
      <c r="U10" s="34"/>
      <c r="V10" s="34"/>
      <c r="W10" s="35"/>
      <c r="X10" s="34"/>
      <c r="AF10" s="6"/>
      <c r="AG10" s="6"/>
    </row>
    <row r="11" spans="2:48" ht="3" customHeight="1" x14ac:dyDescent="0.2">
      <c r="B11" s="27"/>
      <c r="C11" s="27"/>
      <c r="D11" s="27"/>
      <c r="E11" s="36"/>
      <c r="F11" s="37"/>
      <c r="G11" s="38"/>
      <c r="H11" s="39"/>
      <c r="I11" s="40"/>
      <c r="J11" s="40"/>
      <c r="K11" s="38"/>
      <c r="L11" s="39"/>
      <c r="M11" s="27"/>
      <c r="N11" s="27"/>
      <c r="O11" s="27"/>
      <c r="P11" s="27"/>
      <c r="Q11" s="41"/>
      <c r="R11" s="42"/>
      <c r="S11" s="42"/>
      <c r="T11" s="43"/>
      <c r="U11" s="42"/>
      <c r="V11" s="42"/>
      <c r="W11" s="42"/>
      <c r="X11" s="43"/>
      <c r="AB11" s="4"/>
      <c r="AC11" s="4"/>
      <c r="AD11" s="5"/>
      <c r="AE11" s="4"/>
      <c r="AF11" s="6"/>
      <c r="AG11" s="6"/>
      <c r="AH11" s="5"/>
      <c r="AI11" s="4"/>
      <c r="AP11" s="7"/>
      <c r="AT11" s="7"/>
    </row>
    <row r="12" spans="2:48" x14ac:dyDescent="0.2">
      <c r="B12" s="27"/>
      <c r="C12" s="27"/>
      <c r="D12" s="44" t="s">
        <v>1</v>
      </c>
      <c r="E12" s="45" t="str">
        <f>[1]maanden!L1</f>
        <v>december</v>
      </c>
      <c r="F12" s="40" t="str">
        <f>+E12</f>
        <v>december</v>
      </c>
      <c r="G12" s="38"/>
      <c r="H12" s="46" t="s">
        <v>53</v>
      </c>
      <c r="I12" s="45" t="str">
        <f>+E12</f>
        <v>december</v>
      </c>
      <c r="J12" s="40" t="str">
        <f>+E12</f>
        <v>december</v>
      </c>
      <c r="K12" s="38"/>
      <c r="L12" s="46" t="s">
        <v>53</v>
      </c>
      <c r="M12" s="27"/>
      <c r="N12" s="27"/>
      <c r="O12" s="27"/>
      <c r="P12" s="44" t="s">
        <v>2</v>
      </c>
      <c r="Q12" s="36"/>
      <c r="R12" s="37"/>
      <c r="S12" s="38"/>
      <c r="T12" s="39"/>
      <c r="U12" s="45" t="s">
        <v>52</v>
      </c>
      <c r="V12" s="40" t="s">
        <v>52</v>
      </c>
      <c r="W12" s="38"/>
      <c r="X12" s="39"/>
      <c r="AA12" s="4"/>
      <c r="AB12" s="6"/>
      <c r="AC12" s="6"/>
      <c r="AD12" s="5"/>
      <c r="AE12" s="6"/>
      <c r="AF12" s="6"/>
      <c r="AG12" s="6"/>
      <c r="AH12" s="5"/>
      <c r="AI12" s="6"/>
      <c r="AM12" s="4"/>
      <c r="AN12" s="4"/>
      <c r="AO12" s="4"/>
      <c r="AP12" s="5"/>
      <c r="AQ12" s="4"/>
      <c r="AR12" s="6"/>
      <c r="AS12" s="6"/>
      <c r="AT12" s="5"/>
      <c r="AU12" s="4"/>
    </row>
    <row r="13" spans="2:48" ht="3" customHeight="1" x14ac:dyDescent="0.2">
      <c r="B13" s="27"/>
      <c r="C13" s="27"/>
      <c r="D13" s="27"/>
      <c r="E13" s="45"/>
      <c r="F13" s="40"/>
      <c r="G13" s="38"/>
      <c r="H13" s="46"/>
      <c r="I13" s="45"/>
      <c r="J13" s="40"/>
      <c r="K13" s="38"/>
      <c r="L13" s="46"/>
      <c r="M13" s="27"/>
      <c r="N13" s="27"/>
      <c r="O13" s="27"/>
      <c r="P13" s="27"/>
      <c r="Q13" s="36"/>
      <c r="R13" s="37"/>
      <c r="S13" s="38"/>
      <c r="T13" s="39"/>
      <c r="U13" s="45"/>
      <c r="V13" s="40"/>
      <c r="W13" s="38"/>
      <c r="X13" s="39"/>
      <c r="AB13" s="6"/>
      <c r="AC13" s="6"/>
      <c r="AD13" s="5"/>
      <c r="AE13" s="6"/>
      <c r="AF13" s="6"/>
      <c r="AG13" s="6"/>
      <c r="AH13" s="5"/>
      <c r="AI13" s="6"/>
      <c r="AN13" s="4"/>
      <c r="AO13" s="4"/>
      <c r="AP13" s="5"/>
      <c r="AQ13" s="4"/>
      <c r="AR13" s="6"/>
      <c r="AS13" s="6"/>
      <c r="AT13" s="5"/>
      <c r="AU13" s="4"/>
    </row>
    <row r="14" spans="2:48" x14ac:dyDescent="0.2">
      <c r="B14" s="27"/>
      <c r="C14" s="27"/>
      <c r="D14" s="27"/>
      <c r="E14" s="45">
        <v>2020</v>
      </c>
      <c r="F14" s="40">
        <v>2019</v>
      </c>
      <c r="G14" s="38"/>
      <c r="H14" s="46" t="s">
        <v>54</v>
      </c>
      <c r="I14" s="47">
        <v>2020</v>
      </c>
      <c r="J14" s="48">
        <v>2019</v>
      </c>
      <c r="K14" s="49"/>
      <c r="L14" s="50" t="s">
        <v>54</v>
      </c>
      <c r="M14" s="27"/>
      <c r="N14" s="27"/>
      <c r="O14" s="27"/>
      <c r="P14" s="27"/>
      <c r="Q14" s="45" t="str">
        <f>E12</f>
        <v>december</v>
      </c>
      <c r="R14" s="40" t="str">
        <f>+Q14</f>
        <v>december</v>
      </c>
      <c r="S14" s="38"/>
      <c r="T14" s="46" t="s">
        <v>53</v>
      </c>
      <c r="U14" s="45" t="str">
        <f>+Q14</f>
        <v>december</v>
      </c>
      <c r="V14" s="40" t="str">
        <f>+Q14</f>
        <v>december</v>
      </c>
      <c r="W14" s="38"/>
      <c r="X14" s="46" t="s">
        <v>53</v>
      </c>
      <c r="AB14" s="6"/>
      <c r="AC14" s="6"/>
      <c r="AD14" s="5"/>
      <c r="AE14" s="6"/>
      <c r="AF14" s="6"/>
      <c r="AG14" s="6"/>
      <c r="AH14" s="5"/>
      <c r="AI14" s="6"/>
      <c r="AN14" s="6"/>
      <c r="AO14" s="6"/>
      <c r="AP14" s="5"/>
      <c r="AQ14" s="6"/>
      <c r="AR14" s="6"/>
      <c r="AS14" s="6"/>
      <c r="AT14" s="5"/>
      <c r="AU14" s="6"/>
    </row>
    <row r="15" spans="2:48" ht="3" customHeight="1" x14ac:dyDescent="0.2">
      <c r="B15" s="27"/>
      <c r="C15" s="27"/>
      <c r="D15" s="51"/>
      <c r="E15" s="52"/>
      <c r="F15" s="30"/>
      <c r="G15" s="30"/>
      <c r="H15" s="53"/>
      <c r="I15" s="54"/>
      <c r="J15" s="55"/>
      <c r="K15" s="55"/>
      <c r="L15" s="56"/>
      <c r="M15" s="27"/>
      <c r="N15" s="27"/>
      <c r="O15" s="27"/>
      <c r="P15" s="27"/>
      <c r="Q15" s="45"/>
      <c r="R15" s="40"/>
      <c r="S15" s="38"/>
      <c r="T15" s="46"/>
      <c r="U15" s="45"/>
      <c r="V15" s="40"/>
      <c r="W15" s="38"/>
      <c r="X15" s="46"/>
      <c r="AB15" s="8"/>
      <c r="AC15" s="8"/>
      <c r="AE15" s="11"/>
      <c r="AF15" s="8"/>
      <c r="AG15" s="8"/>
      <c r="AI15" s="11"/>
      <c r="AN15" s="6"/>
      <c r="AO15" s="6"/>
      <c r="AP15" s="5"/>
      <c r="AQ15" s="6"/>
      <c r="AR15" s="6"/>
      <c r="AS15" s="6"/>
      <c r="AT15" s="5"/>
      <c r="AU15" s="6"/>
    </row>
    <row r="16" spans="2:48" x14ac:dyDescent="0.2">
      <c r="B16" s="27"/>
      <c r="C16" s="27"/>
      <c r="D16" s="57" t="s">
        <v>3</v>
      </c>
      <c r="E16" s="58">
        <f>'[1]QV data'!Y2</f>
        <v>15902</v>
      </c>
      <c r="F16" s="58">
        <f>'[1]QV data'!M2</f>
        <v>38425</v>
      </c>
      <c r="G16" s="59" t="str">
        <f>IF(OR((((E16/F16)*100)-100)&gt;0,(((E16/F16)*100)-100)=0),"+","-")</f>
        <v>-</v>
      </c>
      <c r="H16" s="60">
        <f>ABS(E16/F16-1)</f>
        <v>0.58615484710474952</v>
      </c>
      <c r="I16" s="61">
        <f>SUM('[1]QV data'!$N2:Y2)</f>
        <v>227317</v>
      </c>
      <c r="J16" s="58">
        <f>SUM('[1]QV data'!$B2:M2)</f>
        <v>496826</v>
      </c>
      <c r="K16" s="59" t="str">
        <f>IF(OR((((I16/J16)*100)-100)&gt;0,(((I16/J16)*100)-100)=0),"+","-")</f>
        <v>-</v>
      </c>
      <c r="L16" s="60">
        <f>ABS(I16/J16-1)</f>
        <v>0.54246154589333084</v>
      </c>
      <c r="M16" s="27"/>
      <c r="N16" s="27"/>
      <c r="O16" s="27"/>
      <c r="P16" s="27"/>
      <c r="Q16" s="45">
        <f>E14</f>
        <v>2020</v>
      </c>
      <c r="R16" s="40">
        <f>F14</f>
        <v>2019</v>
      </c>
      <c r="S16" s="38"/>
      <c r="T16" s="46" t="str">
        <f>H14</f>
        <v>met 2019</v>
      </c>
      <c r="U16" s="47">
        <f>Q16</f>
        <v>2020</v>
      </c>
      <c r="V16" s="48">
        <f>R16</f>
        <v>2019</v>
      </c>
      <c r="W16" s="49"/>
      <c r="X16" s="50" t="str">
        <f>T16</f>
        <v>met 2019</v>
      </c>
      <c r="AB16" s="9"/>
      <c r="AC16" s="9"/>
      <c r="AD16" s="10"/>
      <c r="AE16" s="13"/>
      <c r="AF16" s="9"/>
      <c r="AG16" s="9"/>
      <c r="AH16" s="10"/>
      <c r="AI16" s="13"/>
      <c r="AN16" s="6"/>
      <c r="AO16" s="6"/>
      <c r="AP16" s="5"/>
      <c r="AQ16" s="6"/>
      <c r="AR16" s="6"/>
      <c r="AS16" s="6"/>
      <c r="AT16" s="5"/>
      <c r="AU16" s="6"/>
    </row>
    <row r="17" spans="2:47" ht="3" customHeight="1" x14ac:dyDescent="0.2">
      <c r="B17" s="27"/>
      <c r="C17" s="27"/>
      <c r="D17" s="57"/>
      <c r="E17" s="58"/>
      <c r="F17" s="58"/>
      <c r="G17" s="62"/>
      <c r="H17" s="43"/>
      <c r="I17" s="61"/>
      <c r="J17" s="58"/>
      <c r="K17" s="62"/>
      <c r="L17" s="43"/>
      <c r="M17" s="27"/>
      <c r="N17" s="27"/>
      <c r="O17" s="27"/>
      <c r="P17" s="51"/>
      <c r="Q17" s="52"/>
      <c r="R17" s="30"/>
      <c r="S17" s="30"/>
      <c r="T17" s="53"/>
      <c r="U17" s="54"/>
      <c r="V17" s="55"/>
      <c r="W17" s="55"/>
      <c r="X17" s="56"/>
      <c r="AB17" s="9"/>
      <c r="AC17" s="9"/>
      <c r="AD17" s="11"/>
      <c r="AF17" s="9"/>
      <c r="AG17" s="9"/>
      <c r="AH17" s="11"/>
      <c r="AN17" s="8"/>
      <c r="AO17" s="8"/>
      <c r="AQ17" s="11"/>
      <c r="AR17" s="8"/>
      <c r="AS17" s="8"/>
      <c r="AU17" s="11"/>
    </row>
    <row r="18" spans="2:47" x14ac:dyDescent="0.2">
      <c r="B18" s="27"/>
      <c r="C18" s="27"/>
      <c r="D18" s="57" t="s">
        <v>4</v>
      </c>
      <c r="E18" s="58">
        <f>'[1]QV data'!Y3</f>
        <v>1233241</v>
      </c>
      <c r="F18" s="58">
        <f>'[1]QV data'!M3</f>
        <v>5386520</v>
      </c>
      <c r="G18" s="59" t="str">
        <f>IF(OR((((E18/F18)*100)-100)&gt;0,(((E18/F18)*100)-100)=0),"+","-")</f>
        <v>-</v>
      </c>
      <c r="H18" s="60">
        <f>ABS(E18/F18-1)</f>
        <v>0.77105051127629709</v>
      </c>
      <c r="I18" s="61">
        <f>SUM('[1]QV data'!$N3:Y3)</f>
        <v>20887174</v>
      </c>
      <c r="J18" s="58">
        <f>SUM('[1]QV data'!$B3:M3)</f>
        <v>71707144</v>
      </c>
      <c r="K18" s="59" t="str">
        <f>IF(OR((((I18/J18)*100)-100)&gt;0,(((I18/J18)*100)-100)=0),"+","-")</f>
        <v>-</v>
      </c>
      <c r="L18" s="60">
        <f>ABS(I18/J18-1)</f>
        <v>0.70871557790671458</v>
      </c>
      <c r="M18" s="27"/>
      <c r="N18" s="27"/>
      <c r="O18" s="27"/>
      <c r="P18" s="57" t="s">
        <v>5</v>
      </c>
      <c r="Q18" s="58">
        <f>+E20</f>
        <v>135866.185</v>
      </c>
      <c r="R18" s="58">
        <f>+F20</f>
        <v>126502.678</v>
      </c>
      <c r="S18" s="59" t="str">
        <f>IF(OR((((Q18/R18)*100)-100)&gt;0,(((Q18/R18)*100)-100)=0),"+","-")</f>
        <v>+</v>
      </c>
      <c r="T18" s="60">
        <f>ABS(Q18/R18-1)</f>
        <v>7.4018251218365583E-2</v>
      </c>
      <c r="U18" s="58">
        <f>+I20</f>
        <v>1441596.828</v>
      </c>
      <c r="V18" s="58">
        <f>+J20</f>
        <v>1570387.7587000001</v>
      </c>
      <c r="W18" s="59" t="str">
        <f>IF(OR((((U18/V18)*100)-100)&gt;0,(((U18/V18)*100)-100)=0),"+","-")</f>
        <v>-</v>
      </c>
      <c r="X18" s="60">
        <f>ABS(U18/V18-1)</f>
        <v>8.2012184561739088E-2</v>
      </c>
      <c r="AB18" s="9"/>
      <c r="AC18" s="9"/>
      <c r="AD18" s="10"/>
      <c r="AE18" s="13"/>
      <c r="AF18" s="9"/>
      <c r="AG18" s="9"/>
      <c r="AH18" s="10"/>
      <c r="AI18" s="13"/>
      <c r="AN18" s="9"/>
      <c r="AO18" s="9"/>
      <c r="AP18" s="10"/>
      <c r="AQ18" s="13"/>
      <c r="AR18" s="9"/>
      <c r="AS18" s="9"/>
      <c r="AT18" s="10"/>
      <c r="AU18" s="13"/>
    </row>
    <row r="19" spans="2:47" ht="3" customHeight="1" x14ac:dyDescent="0.2">
      <c r="B19" s="27"/>
      <c r="C19" s="27"/>
      <c r="D19" s="57"/>
      <c r="E19" s="58"/>
      <c r="F19" s="58"/>
      <c r="G19" s="62"/>
      <c r="H19" s="43"/>
      <c r="I19" s="61"/>
      <c r="J19" s="58"/>
      <c r="K19" s="62"/>
      <c r="L19" s="43"/>
      <c r="M19" s="27"/>
      <c r="N19" s="27"/>
      <c r="O19" s="27"/>
      <c r="P19" s="57"/>
      <c r="Q19" s="58"/>
      <c r="R19" s="58"/>
      <c r="S19" s="62"/>
      <c r="T19" s="43"/>
      <c r="U19" s="58"/>
      <c r="V19" s="58"/>
      <c r="W19" s="62"/>
      <c r="X19" s="43"/>
      <c r="AB19" s="9"/>
      <c r="AC19" s="9"/>
      <c r="AD19" s="11"/>
      <c r="AF19" s="9"/>
      <c r="AG19" s="9"/>
      <c r="AH19" s="11"/>
      <c r="AN19" s="9"/>
      <c r="AO19" s="9"/>
      <c r="AP19" s="11"/>
      <c r="AR19" s="9"/>
      <c r="AS19" s="9"/>
      <c r="AT19" s="11"/>
    </row>
    <row r="20" spans="2:47" x14ac:dyDescent="0.2">
      <c r="B20" s="27"/>
      <c r="C20" s="27"/>
      <c r="D20" s="57" t="s">
        <v>6</v>
      </c>
      <c r="E20" s="58">
        <f>'[1]QV data'!Y4</f>
        <v>135866.185</v>
      </c>
      <c r="F20" s="58">
        <f>'[1]QV data'!M4</f>
        <v>126502.678</v>
      </c>
      <c r="G20" s="59" t="str">
        <f>IF(OR((((E20/F20)*100)-100)&gt;0,(((E20/F20)*100)-100)=0),"+","-")</f>
        <v>+</v>
      </c>
      <c r="H20" s="60">
        <f>ABS(E20/F20-1)</f>
        <v>7.4018251218365583E-2</v>
      </c>
      <c r="I20" s="61">
        <f>SUM('[1]QV data'!$N4:Y4)</f>
        <v>1441596.828</v>
      </c>
      <c r="J20" s="58">
        <f>SUM('[1]QV data'!$B4:M4)</f>
        <v>1570387.7587000001</v>
      </c>
      <c r="K20" s="59" t="str">
        <f>IF(OR((((I20/J20)*100)-100)&gt;0,(((I20/J20)*100)-100)=0),"+","-")</f>
        <v>-</v>
      </c>
      <c r="L20" s="60">
        <f>ABS(I20/J20-1)</f>
        <v>8.2012184561739088E-2</v>
      </c>
      <c r="M20" s="27"/>
      <c r="N20" s="27"/>
      <c r="O20" s="27"/>
      <c r="P20" s="57" t="s">
        <v>7</v>
      </c>
      <c r="Q20" s="58">
        <f>'[1]QV data'!Y23</f>
        <v>71115.509000000005</v>
      </c>
      <c r="R20" s="58">
        <f>'[1]QV data'!M23</f>
        <v>64414.85</v>
      </c>
      <c r="S20" s="59" t="str">
        <f>IF(OR((((Q20/R20)*100)-100)&gt;0,(((Q20/R20)*100)-100)=0),"+","-")</f>
        <v>+</v>
      </c>
      <c r="T20" s="60">
        <f>ABS(Q20/R20-1)</f>
        <v>0.10402351321162762</v>
      </c>
      <c r="U20" s="58">
        <f>SUM('[1]QV data'!$N23:Y23)</f>
        <v>754405.88599999982</v>
      </c>
      <c r="V20" s="58">
        <f>SUM('[1]QV data'!$B23:M23)</f>
        <v>791613.40749999986</v>
      </c>
      <c r="W20" s="59" t="str">
        <f>IF(OR((((U20/V20)*100)-100)&gt;0,(((U20/V20)*100)-100)=0),"+","-")</f>
        <v>-</v>
      </c>
      <c r="X20" s="60">
        <f>ABS(U20/V20-1)</f>
        <v>4.7002136582685483E-2</v>
      </c>
      <c r="AB20" s="9"/>
      <c r="AC20" s="9"/>
      <c r="AD20" s="10"/>
      <c r="AE20" s="13"/>
      <c r="AF20" s="9"/>
      <c r="AG20" s="9"/>
      <c r="AH20" s="10"/>
      <c r="AI20" s="13"/>
      <c r="AN20" s="9"/>
      <c r="AO20" s="9"/>
      <c r="AP20" s="10"/>
      <c r="AQ20" s="13"/>
      <c r="AR20" s="9"/>
      <c r="AS20" s="9"/>
      <c r="AT20" s="10"/>
      <c r="AU20" s="13"/>
    </row>
    <row r="21" spans="2:47" ht="3" customHeight="1" x14ac:dyDescent="0.2">
      <c r="B21" s="27"/>
      <c r="C21" s="27"/>
      <c r="D21" s="57"/>
      <c r="E21" s="58"/>
      <c r="F21" s="58"/>
      <c r="G21" s="62"/>
      <c r="H21" s="43"/>
      <c r="I21" s="61"/>
      <c r="J21" s="58"/>
      <c r="K21" s="62"/>
      <c r="L21" s="43"/>
      <c r="M21" s="27"/>
      <c r="N21" s="27"/>
      <c r="O21" s="27"/>
      <c r="P21" s="57"/>
      <c r="Q21" s="58"/>
      <c r="R21" s="58"/>
      <c r="S21" s="62"/>
      <c r="T21" s="43"/>
      <c r="U21" s="58"/>
      <c r="V21" s="58"/>
      <c r="W21" s="62"/>
      <c r="X21" s="43"/>
      <c r="AB21" s="9"/>
      <c r="AC21" s="9"/>
      <c r="AD21" s="11"/>
      <c r="AF21" s="9"/>
      <c r="AG21" s="9"/>
      <c r="AH21" s="11"/>
      <c r="AN21" s="9"/>
      <c r="AO21" s="9"/>
      <c r="AP21" s="11"/>
      <c r="AR21" s="9"/>
      <c r="AS21" s="9"/>
      <c r="AT21" s="11"/>
    </row>
    <row r="22" spans="2:47" x14ac:dyDescent="0.2">
      <c r="B22" s="27"/>
      <c r="C22" s="27"/>
      <c r="D22" s="57" t="s">
        <v>8</v>
      </c>
      <c r="E22" s="58">
        <f>'[1]QV data'!Y5</f>
        <v>1836.645</v>
      </c>
      <c r="F22" s="58">
        <f>'[1]QV data'!M5</f>
        <v>2338.2629999999999</v>
      </c>
      <c r="G22" s="59" t="str">
        <f>IF(OR((((E22/F22)*100)-100)&gt;0,(((E22/F22)*100)-100)=0),"+","-")</f>
        <v>-</v>
      </c>
      <c r="H22" s="60">
        <f>ABS(E22/F22-1)</f>
        <v>0.21452591090052742</v>
      </c>
      <c r="I22" s="61">
        <f>SUM('[1]QV data'!$N5:Y5)</f>
        <v>14831.483270000001</v>
      </c>
      <c r="J22" s="58">
        <f>SUM('[1]QV data'!$B5:M5)</f>
        <v>21959.934000000001</v>
      </c>
      <c r="K22" s="59" t="str">
        <f>IF(OR((((I22/J22)*100)-100)&gt;0,(((I22/J22)*100)-100)=0),"+","-")</f>
        <v>-</v>
      </c>
      <c r="L22" s="60">
        <f>ABS(I22/J22-1)</f>
        <v>0.32461166458879154</v>
      </c>
      <c r="M22" s="27"/>
      <c r="N22" s="27"/>
      <c r="O22" s="27"/>
      <c r="P22" s="63" t="s">
        <v>9</v>
      </c>
      <c r="Q22" s="58"/>
      <c r="R22" s="58"/>
      <c r="S22" s="59"/>
      <c r="T22" s="60"/>
      <c r="U22" s="58"/>
      <c r="V22" s="58"/>
      <c r="W22" s="59"/>
      <c r="X22" s="60"/>
      <c r="AB22" s="9"/>
      <c r="AC22" s="9"/>
      <c r="AD22" s="10"/>
      <c r="AE22" s="13"/>
      <c r="AF22" s="9"/>
      <c r="AG22" s="9"/>
      <c r="AH22" s="10"/>
      <c r="AI22" s="13"/>
      <c r="AM22" s="4"/>
      <c r="AN22" s="9"/>
      <c r="AO22" s="9"/>
      <c r="AP22" s="10"/>
      <c r="AQ22" s="13"/>
      <c r="AR22" s="9"/>
      <c r="AS22" s="9"/>
      <c r="AT22" s="10"/>
      <c r="AU22" s="13"/>
    </row>
    <row r="23" spans="2:47" ht="3" customHeight="1" x14ac:dyDescent="0.2">
      <c r="B23" s="27"/>
      <c r="C23" s="27"/>
      <c r="D23" s="57"/>
      <c r="E23" s="42"/>
      <c r="F23" s="42"/>
      <c r="G23" s="55"/>
      <c r="H23" s="43"/>
      <c r="I23" s="41"/>
      <c r="J23" s="42"/>
      <c r="K23" s="55"/>
      <c r="L23" s="43"/>
      <c r="M23" s="27"/>
      <c r="N23" s="27"/>
      <c r="O23" s="27"/>
      <c r="P23" s="57"/>
      <c r="Q23" s="58"/>
      <c r="R23" s="58"/>
      <c r="S23" s="62"/>
      <c r="T23" s="43"/>
      <c r="U23" s="58"/>
      <c r="V23" s="58"/>
      <c r="W23" s="62"/>
      <c r="X23" s="43"/>
      <c r="AN23" s="9"/>
      <c r="AO23" s="9"/>
      <c r="AP23" s="11"/>
      <c r="AR23" s="9"/>
      <c r="AS23" s="9"/>
      <c r="AT23" s="11"/>
    </row>
    <row r="24" spans="2:47" x14ac:dyDescent="0.2">
      <c r="B24" s="27"/>
      <c r="C24" s="27"/>
      <c r="D24" s="57"/>
      <c r="E24" s="42"/>
      <c r="F24" s="42"/>
      <c r="G24" s="55"/>
      <c r="H24" s="43"/>
      <c r="I24" s="41"/>
      <c r="J24" s="42"/>
      <c r="K24" s="55"/>
      <c r="L24" s="43"/>
      <c r="M24" s="27"/>
      <c r="N24" s="27"/>
      <c r="O24" s="27"/>
      <c r="P24" s="57" t="s">
        <v>10</v>
      </c>
      <c r="Q24" s="58">
        <f>'[1]QV data'!Y24</f>
        <v>10766.26</v>
      </c>
      <c r="R24" s="58">
        <f>'[1]QV data'!M24</f>
        <v>8237.6849999999995</v>
      </c>
      <c r="S24" s="59" t="str">
        <f>IF(OR((((Q24/R24)*100)-100)&gt;0,(((Q24/R24)*100)-100)=0),"+","-")</f>
        <v>+</v>
      </c>
      <c r="T24" s="60">
        <f>ABS(Q24/R24-1)</f>
        <v>0.30695213521760079</v>
      </c>
      <c r="U24" s="58">
        <f>SUM('[1]QV data'!$N24:Y24)</f>
        <v>106487.466</v>
      </c>
      <c r="V24" s="58">
        <f>SUM('[1]QV data'!$B24:M24)</f>
        <v>106479.59100000001</v>
      </c>
      <c r="W24" s="59" t="str">
        <f>IF(OR((((U24/V24)*100)-100)&gt;0,(((U24/V24)*100)-100)=0),"+","-")</f>
        <v>+</v>
      </c>
      <c r="X24" s="60">
        <f>ABS(U24/V24-1)</f>
        <v>7.3957834792803823E-5</v>
      </c>
      <c r="AN24" s="9"/>
      <c r="AO24" s="9"/>
      <c r="AP24" s="10"/>
      <c r="AQ24" s="13"/>
      <c r="AR24" s="9"/>
      <c r="AS24" s="9"/>
      <c r="AT24" s="10"/>
      <c r="AU24" s="13"/>
    </row>
    <row r="25" spans="2:47" ht="3" customHeight="1" x14ac:dyDescent="0.2">
      <c r="B25" s="27"/>
      <c r="C25" s="27"/>
      <c r="D25" s="64"/>
      <c r="E25" s="64"/>
      <c r="F25" s="34"/>
      <c r="G25" s="35"/>
      <c r="H25" s="65"/>
      <c r="I25" s="34"/>
      <c r="J25" s="34"/>
      <c r="K25" s="35"/>
      <c r="L25" s="65"/>
      <c r="M25" s="27"/>
      <c r="N25" s="27"/>
      <c r="O25" s="27"/>
      <c r="P25" s="57"/>
      <c r="Q25" s="42"/>
      <c r="R25" s="42"/>
      <c r="S25" s="59"/>
      <c r="T25" s="43"/>
      <c r="U25" s="42"/>
      <c r="V25" s="42"/>
      <c r="W25" s="55"/>
      <c r="X25" s="43"/>
      <c r="AN25" s="9"/>
      <c r="AP25" s="10"/>
      <c r="AR25" s="9"/>
    </row>
    <row r="26" spans="2:47" x14ac:dyDescent="0.2">
      <c r="B26" s="27"/>
      <c r="C26" s="27"/>
      <c r="D26" s="27"/>
      <c r="E26" s="27"/>
      <c r="F26" s="27"/>
      <c r="G26" s="66"/>
      <c r="H26" s="27"/>
      <c r="I26" s="42"/>
      <c r="J26" s="27"/>
      <c r="K26" s="66"/>
      <c r="L26" s="27"/>
      <c r="M26" s="27"/>
      <c r="N26" s="27"/>
      <c r="O26" s="27"/>
      <c r="P26" s="57" t="s">
        <v>11</v>
      </c>
      <c r="Q26" s="58">
        <f>'[1]QV data'!Y25</f>
        <v>9476.5570000000007</v>
      </c>
      <c r="R26" s="58">
        <f>'[1]QV data'!M25</f>
        <v>8771.1380000000008</v>
      </c>
      <c r="S26" s="59" t="str">
        <f>IF(OR((((Q26/R26)*100)-100)&gt;0,(((Q26/R26)*100)-100)=0),"+","-")</f>
        <v>+</v>
      </c>
      <c r="T26" s="60">
        <f>ABS(Q26/R26-1)</f>
        <v>8.0425025806229344E-2</v>
      </c>
      <c r="U26" s="58">
        <f>SUM('[1]QV data'!$N25:Y25)</f>
        <v>101131.978</v>
      </c>
      <c r="V26" s="58">
        <f>SUM('[1]QV data'!$B25:M25)</f>
        <v>112018.63499999999</v>
      </c>
      <c r="W26" s="59" t="str">
        <f>IF(OR((((U26/V26)*100)-100)&gt;0,(((U26/V26)*100)-100)=0),"+","-")</f>
        <v>-</v>
      </c>
      <c r="X26" s="60">
        <f>ABS(U26/V26-1)</f>
        <v>9.7186124433671139E-2</v>
      </c>
      <c r="AN26" s="9"/>
      <c r="AO26" s="9"/>
      <c r="AP26" s="10"/>
      <c r="AQ26" s="13"/>
      <c r="AR26" s="9"/>
      <c r="AS26" s="9"/>
      <c r="AT26" s="10"/>
      <c r="AU26" s="13"/>
    </row>
    <row r="27" spans="2:47" ht="3" customHeight="1" x14ac:dyDescent="0.2">
      <c r="B27" s="27"/>
      <c r="C27" s="27"/>
      <c r="D27" s="27"/>
      <c r="E27" s="27"/>
      <c r="F27" s="27"/>
      <c r="G27" s="66"/>
      <c r="H27" s="27"/>
      <c r="I27" s="42"/>
      <c r="J27" s="27"/>
      <c r="K27" s="66"/>
      <c r="L27" s="27"/>
      <c r="M27" s="27"/>
      <c r="N27" s="27"/>
      <c r="O27" s="27"/>
      <c r="P27" s="57"/>
      <c r="Q27" s="58"/>
      <c r="R27" s="58"/>
      <c r="S27" s="59"/>
      <c r="T27" s="43"/>
      <c r="U27" s="58"/>
      <c r="V27" s="58"/>
      <c r="W27" s="62"/>
      <c r="X27" s="43"/>
      <c r="AN27" s="9"/>
      <c r="AO27" s="9"/>
      <c r="AP27" s="10"/>
      <c r="AR27" s="9"/>
      <c r="AS27" s="9"/>
      <c r="AT27" s="11"/>
    </row>
    <row r="28" spans="2:47" x14ac:dyDescent="0.2">
      <c r="B28" s="27"/>
      <c r="C28" s="27"/>
      <c r="D28" s="44" t="s">
        <v>3</v>
      </c>
      <c r="E28" s="67"/>
      <c r="F28" s="68"/>
      <c r="G28" s="69"/>
      <c r="H28" s="70"/>
      <c r="I28" s="32" t="s">
        <v>52</v>
      </c>
      <c r="J28" s="33" t="s">
        <v>52</v>
      </c>
      <c r="K28" s="69"/>
      <c r="L28" s="70"/>
      <c r="M28" s="27"/>
      <c r="N28" s="27"/>
      <c r="O28" s="27"/>
      <c r="P28" s="57" t="s">
        <v>12</v>
      </c>
      <c r="Q28" s="58">
        <f>'[1]QV data'!Y26</f>
        <v>10181.115</v>
      </c>
      <c r="R28" s="58">
        <f>'[1]QV data'!M26</f>
        <v>9913.73</v>
      </c>
      <c r="S28" s="59" t="str">
        <f>IF(OR((((Q28/R28)*100)-100)&gt;0,(((Q28/R28)*100)-100)=0),"+","-")</f>
        <v>+</v>
      </c>
      <c r="T28" s="60">
        <f>ABS(Q28/R28-1)</f>
        <v>2.6971180373078552E-2</v>
      </c>
      <c r="U28" s="58">
        <f>SUM('[1]QV data'!$N26:Y26)</f>
        <v>102996.765</v>
      </c>
      <c r="V28" s="58">
        <f>SUM('[1]QV data'!$B26:M26)</f>
        <v>115506.45450000001</v>
      </c>
      <c r="W28" s="59" t="str">
        <f>IF(OR((((U28/V28)*100)-100)&gt;0,(((U28/V28)*100)-100)=0),"+","-")</f>
        <v>-</v>
      </c>
      <c r="X28" s="60">
        <f>ABS(U28/V28-1)</f>
        <v>0.10830294769371529</v>
      </c>
      <c r="AA28" s="4"/>
      <c r="AB28" s="4"/>
      <c r="AC28" s="4"/>
      <c r="AD28" s="5"/>
      <c r="AE28" s="4"/>
      <c r="AF28" s="6"/>
      <c r="AG28" s="6"/>
      <c r="AH28" s="5"/>
      <c r="AI28" s="4"/>
      <c r="AN28" s="9"/>
      <c r="AO28" s="9"/>
      <c r="AP28" s="10"/>
      <c r="AQ28" s="13"/>
      <c r="AR28" s="9"/>
      <c r="AS28" s="9"/>
      <c r="AT28" s="10"/>
      <c r="AU28" s="13"/>
    </row>
    <row r="29" spans="2:47" ht="3" customHeight="1" x14ac:dyDescent="0.2">
      <c r="B29" s="27"/>
      <c r="C29" s="27"/>
      <c r="D29" s="27"/>
      <c r="E29" s="36"/>
      <c r="F29" s="37"/>
      <c r="G29" s="38"/>
      <c r="H29" s="39"/>
      <c r="I29" s="45"/>
      <c r="J29" s="40"/>
      <c r="K29" s="38"/>
      <c r="L29" s="39"/>
      <c r="M29" s="27"/>
      <c r="N29" s="27"/>
      <c r="O29" s="27"/>
      <c r="P29" s="57"/>
      <c r="Q29" s="58"/>
      <c r="R29" s="58"/>
      <c r="S29" s="59"/>
      <c r="T29" s="43"/>
      <c r="U29" s="58"/>
      <c r="V29" s="58"/>
      <c r="W29" s="62"/>
      <c r="X29" s="43"/>
      <c r="AB29" s="4"/>
      <c r="AC29" s="4"/>
      <c r="AD29" s="5"/>
      <c r="AE29" s="4"/>
      <c r="AF29" s="6"/>
      <c r="AG29" s="6"/>
      <c r="AH29" s="5"/>
      <c r="AI29" s="4"/>
      <c r="AN29" s="9"/>
      <c r="AO29" s="9"/>
      <c r="AP29" s="10"/>
      <c r="AR29" s="9"/>
      <c r="AS29" s="9"/>
      <c r="AT29" s="11"/>
    </row>
    <row r="30" spans="2:47" x14ac:dyDescent="0.2">
      <c r="B30" s="27"/>
      <c r="C30" s="27"/>
      <c r="D30" s="27"/>
      <c r="E30" s="45" t="str">
        <f>+E12</f>
        <v>december</v>
      </c>
      <c r="F30" s="40" t="str">
        <f>+E12</f>
        <v>december</v>
      </c>
      <c r="G30" s="38"/>
      <c r="H30" s="46" t="s">
        <v>53</v>
      </c>
      <c r="I30" s="45" t="str">
        <f>+E12</f>
        <v>december</v>
      </c>
      <c r="J30" s="40" t="str">
        <f>+E12</f>
        <v>december</v>
      </c>
      <c r="K30" s="38"/>
      <c r="L30" s="46" t="s">
        <v>53</v>
      </c>
      <c r="M30" s="27"/>
      <c r="N30" s="27"/>
      <c r="O30" s="27"/>
      <c r="P30" s="57" t="s">
        <v>13</v>
      </c>
      <c r="Q30" s="58">
        <f>'[1]QV data'!Y27</f>
        <v>8057.7629999999999</v>
      </c>
      <c r="R30" s="58">
        <f>'[1]QV data'!M27</f>
        <v>7161.2129999999997</v>
      </c>
      <c r="S30" s="59" t="str">
        <f>IF(OR((((Q30/R30)*100)-100)&gt;0,(((Q30/R30)*100)-100)=0),"+","-")</f>
        <v>+</v>
      </c>
      <c r="T30" s="60">
        <f>ABS(Q30/R30-1)</f>
        <v>0.12519527068947678</v>
      </c>
      <c r="U30" s="58">
        <f>SUM('[1]QV data'!$N27:Y27)</f>
        <v>76056.811000000016</v>
      </c>
      <c r="V30" s="58">
        <f>SUM('[1]QV data'!$B27:M27)</f>
        <v>96277.585000000006</v>
      </c>
      <c r="W30" s="59" t="str">
        <f>IF(OR((((U30/V30)*100)-100)&gt;0,(((U30/V30)*100)-100)=0),"+","-")</f>
        <v>-</v>
      </c>
      <c r="X30" s="60">
        <f>ABS(U30/V30-1)</f>
        <v>0.21002577079597484</v>
      </c>
      <c r="AB30" s="6"/>
      <c r="AC30" s="6"/>
      <c r="AD30" s="5"/>
      <c r="AE30" s="6"/>
      <c r="AF30" s="6"/>
      <c r="AG30" s="6"/>
      <c r="AH30" s="5"/>
      <c r="AI30" s="6"/>
      <c r="AN30" s="9"/>
      <c r="AO30" s="9"/>
      <c r="AP30" s="10"/>
      <c r="AQ30" s="13"/>
      <c r="AR30" s="9"/>
      <c r="AS30" s="9"/>
      <c r="AT30" s="10"/>
      <c r="AU30" s="13"/>
    </row>
    <row r="31" spans="2:47" ht="3" customHeight="1" x14ac:dyDescent="0.2">
      <c r="B31" s="27"/>
      <c r="C31" s="27"/>
      <c r="D31" s="27"/>
      <c r="E31" s="45"/>
      <c r="F31" s="40"/>
      <c r="G31" s="38"/>
      <c r="H31" s="46"/>
      <c r="I31" s="45"/>
      <c r="J31" s="40"/>
      <c r="K31" s="38"/>
      <c r="L31" s="46"/>
      <c r="M31" s="27"/>
      <c r="N31" s="27"/>
      <c r="O31" s="27"/>
      <c r="P31" s="57"/>
      <c r="Q31" s="58"/>
      <c r="R31" s="58"/>
      <c r="S31" s="59"/>
      <c r="T31" s="46"/>
      <c r="U31" s="40"/>
      <c r="V31" s="40"/>
      <c r="W31" s="38"/>
      <c r="X31" s="46"/>
      <c r="AB31" s="6"/>
      <c r="AC31" s="6"/>
      <c r="AD31" s="5"/>
      <c r="AE31" s="6"/>
      <c r="AF31" s="6"/>
      <c r="AG31" s="6"/>
      <c r="AH31" s="5"/>
      <c r="AI31" s="6"/>
      <c r="AN31" s="9"/>
      <c r="AO31" s="9"/>
      <c r="AP31" s="10"/>
      <c r="AQ31" s="6"/>
      <c r="AR31" s="9"/>
      <c r="AS31" s="9"/>
      <c r="AT31" s="5"/>
      <c r="AU31" s="6"/>
    </row>
    <row r="32" spans="2:47" x14ac:dyDescent="0.2">
      <c r="B32" s="27"/>
      <c r="C32" s="27"/>
      <c r="D32" s="27"/>
      <c r="E32" s="45">
        <f>E14</f>
        <v>2020</v>
      </c>
      <c r="F32" s="40">
        <f>F14</f>
        <v>2019</v>
      </c>
      <c r="G32" s="38"/>
      <c r="H32" s="46" t="str">
        <f>H14</f>
        <v>met 2019</v>
      </c>
      <c r="I32" s="45">
        <f>I14</f>
        <v>2020</v>
      </c>
      <c r="J32" s="40">
        <f>J14</f>
        <v>2019</v>
      </c>
      <c r="K32" s="38"/>
      <c r="L32" s="46" t="str">
        <f>L14</f>
        <v>met 2019</v>
      </c>
      <c r="M32" s="27"/>
      <c r="N32" s="27"/>
      <c r="O32" s="27"/>
      <c r="P32" s="57" t="s">
        <v>14</v>
      </c>
      <c r="Q32" s="58">
        <f>'[1]QV data'!Y28</f>
        <v>8764.862000000001</v>
      </c>
      <c r="R32" s="58">
        <f>'[1]QV data'!M28</f>
        <v>7963.991</v>
      </c>
      <c r="S32" s="59" t="str">
        <f>IF(OR((((Q32/R32)*100)-100)&gt;0,(((Q32/R32)*100)-100)=0),"+","-")</f>
        <v>+</v>
      </c>
      <c r="T32" s="60">
        <f>ABS(Q32/R32-1)</f>
        <v>0.10056151494897492</v>
      </c>
      <c r="U32" s="58">
        <f>SUM('[1]QV data'!$N28:Y28)</f>
        <v>101013.51199999999</v>
      </c>
      <c r="V32" s="58">
        <f>SUM('[1]QV data'!$B28:M28)</f>
        <v>93089.41</v>
      </c>
      <c r="W32" s="59" t="str">
        <f>IF(OR((((U32/V32)*100)-100)&gt;0,(((U32/V32)*100)-100)=0),"+","-")</f>
        <v>+</v>
      </c>
      <c r="X32" s="60">
        <f>ABS(U32/V32-1)</f>
        <v>8.5123560241707308E-2</v>
      </c>
      <c r="AB32" s="6"/>
      <c r="AC32" s="6"/>
      <c r="AD32" s="5"/>
      <c r="AE32" s="6"/>
      <c r="AF32" s="6"/>
      <c r="AG32" s="6"/>
      <c r="AH32" s="6"/>
      <c r="AI32" s="6"/>
      <c r="AN32" s="9"/>
      <c r="AO32" s="9"/>
      <c r="AP32" s="10"/>
      <c r="AQ32" s="13"/>
      <c r="AR32" s="9"/>
      <c r="AS32" s="9"/>
      <c r="AT32" s="10"/>
      <c r="AU32" s="13"/>
    </row>
    <row r="33" spans="2:47" ht="3" customHeight="1" x14ac:dyDescent="0.2">
      <c r="B33" s="27"/>
      <c r="C33" s="27"/>
      <c r="D33" s="65"/>
      <c r="E33" s="55"/>
      <c r="F33" s="55"/>
      <c r="G33" s="55"/>
      <c r="H33" s="56"/>
      <c r="I33" s="54"/>
      <c r="J33" s="55"/>
      <c r="K33" s="55"/>
      <c r="L33" s="56"/>
      <c r="M33" s="27"/>
      <c r="N33" s="27"/>
      <c r="O33" s="27"/>
      <c r="P33" s="57"/>
      <c r="Q33" s="58"/>
      <c r="R33" s="58"/>
      <c r="S33" s="59"/>
      <c r="T33" s="60" t="e">
        <f>ABS(Q33/R33-1)</f>
        <v>#DIV/0!</v>
      </c>
      <c r="U33" s="55"/>
      <c r="V33" s="55"/>
      <c r="W33" s="55"/>
      <c r="X33" s="56"/>
      <c r="AB33" s="8"/>
      <c r="AC33" s="8"/>
      <c r="AE33" s="11"/>
      <c r="AF33" s="8"/>
      <c r="AG33" s="8"/>
      <c r="AI33" s="11"/>
      <c r="AN33" s="9"/>
      <c r="AO33" s="9"/>
      <c r="AP33" s="10"/>
      <c r="AQ33" s="13"/>
      <c r="AR33" s="9"/>
      <c r="AS33" s="9"/>
      <c r="AU33" s="13"/>
    </row>
    <row r="34" spans="2:47" x14ac:dyDescent="0.2">
      <c r="B34" s="27"/>
      <c r="C34" s="27"/>
      <c r="D34" s="51" t="s">
        <v>3</v>
      </c>
      <c r="E34" s="71">
        <f>+E16</f>
        <v>15902</v>
      </c>
      <c r="F34" s="71">
        <f>+F16</f>
        <v>38425</v>
      </c>
      <c r="G34" s="72" t="str">
        <f>IF(OR((((E34/F34)*100)-100)&gt;0,(((E34/F34)*100)-100)=0),"+","-")</f>
        <v>-</v>
      </c>
      <c r="H34" s="73">
        <f>ABS(E34/F34-1)</f>
        <v>0.58615484710474952</v>
      </c>
      <c r="I34" s="74">
        <f>+I16</f>
        <v>227317</v>
      </c>
      <c r="J34" s="71">
        <f>+J16</f>
        <v>496826</v>
      </c>
      <c r="K34" s="72" t="str">
        <f>IF(OR((((I34/J34)*100)-100)&gt;0,(((I34/J34)*100)-100)=0),"+","-")</f>
        <v>-</v>
      </c>
      <c r="L34" s="73">
        <f>ABS(I34/J34-1)</f>
        <v>0.54246154589333084</v>
      </c>
      <c r="M34" s="27"/>
      <c r="N34" s="27"/>
      <c r="O34" s="27"/>
      <c r="P34" s="75" t="s">
        <v>15</v>
      </c>
      <c r="Q34" s="76">
        <f>'[1]QV data'!Y29</f>
        <v>23868.952000000001</v>
      </c>
      <c r="R34" s="77">
        <f>'[1]QV data'!M29</f>
        <v>22367.093000000001</v>
      </c>
      <c r="S34" s="78" t="str">
        <f>IF(OR((((Q34/R34)*100)-100)&gt;0,(((Q34/R34)*100)-100)=0),"+","-")</f>
        <v>+</v>
      </c>
      <c r="T34" s="79">
        <f>ABS(Q34/R34-1)</f>
        <v>6.7145918336370292E-2</v>
      </c>
      <c r="U34" s="76">
        <f>SUM('[1]QV data'!$N29:Y29)</f>
        <v>266719.35399999999</v>
      </c>
      <c r="V34" s="77">
        <f>SUM('[1]QV data'!$B29:M29)</f>
        <v>268241.73200000002</v>
      </c>
      <c r="W34" s="78" t="str">
        <f>IF(OR((((U34/V34)*100)-100)&gt;0,(((U34/V34)*100)-100)=0),"+","-")</f>
        <v>-</v>
      </c>
      <c r="X34" s="79">
        <f>ABS(U34/V34-1)</f>
        <v>5.6753958030663076E-3</v>
      </c>
      <c r="AB34" s="9"/>
      <c r="AC34" s="9"/>
      <c r="AD34" s="10"/>
      <c r="AE34" s="13"/>
      <c r="AF34" s="9"/>
      <c r="AG34" s="9"/>
      <c r="AH34" s="10"/>
      <c r="AI34" s="13"/>
      <c r="AN34" s="9"/>
      <c r="AO34" s="9"/>
      <c r="AP34" s="10"/>
      <c r="AQ34" s="13"/>
      <c r="AR34" s="9"/>
      <c r="AS34" s="9"/>
      <c r="AT34" s="10"/>
      <c r="AU34" s="13"/>
    </row>
    <row r="35" spans="2:47" ht="3" customHeight="1" x14ac:dyDescent="0.2">
      <c r="B35" s="27"/>
      <c r="C35" s="27"/>
      <c r="D35" s="57"/>
      <c r="E35" s="58"/>
      <c r="F35" s="58"/>
      <c r="G35" s="62"/>
      <c r="H35" s="43"/>
      <c r="I35" s="61"/>
      <c r="J35" s="58"/>
      <c r="K35" s="62"/>
      <c r="L35" s="43"/>
      <c r="M35" s="27"/>
      <c r="N35" s="27"/>
      <c r="O35" s="27"/>
      <c r="P35" s="80"/>
      <c r="Q35" s="80"/>
      <c r="R35" s="80"/>
      <c r="S35" s="81"/>
      <c r="T35" s="80"/>
      <c r="U35" s="80"/>
      <c r="V35" s="80"/>
      <c r="W35" s="81"/>
      <c r="X35" s="80"/>
      <c r="AB35" s="9"/>
      <c r="AC35" s="9"/>
      <c r="AD35" s="11"/>
      <c r="AF35" s="9"/>
      <c r="AG35" s="9"/>
      <c r="AH35" s="11"/>
    </row>
    <row r="36" spans="2:47" x14ac:dyDescent="0.2">
      <c r="B36" s="27"/>
      <c r="C36" s="27"/>
      <c r="D36" s="57" t="s">
        <v>17</v>
      </c>
      <c r="E36" s="58">
        <f>'[1]QV data'!Y8</f>
        <v>10953</v>
      </c>
      <c r="F36" s="58">
        <f>'[1]QV data'!M8</f>
        <v>30995</v>
      </c>
      <c r="G36" s="59" t="str">
        <f>IF(OR((((E36/F36)*100)-100)&gt;0,(((E36/F36)*100)-100)=0),"+","-")</f>
        <v>-</v>
      </c>
      <c r="H36" s="60">
        <f>ABS(E36/F36-1)</f>
        <v>0.64662042264881436</v>
      </c>
      <c r="I36" s="61">
        <f>SUM('[1]QV data'!$N8:Y8)</f>
        <v>172356</v>
      </c>
      <c r="J36" s="58">
        <f>SUM('[1]QV data'!$B8:M8)</f>
        <v>404624</v>
      </c>
      <c r="K36" s="59" t="str">
        <f>IF(OR((((I36/J36)*100)-100)&gt;0,(((I36/J36)*100)-100)=0),"+","-")</f>
        <v>-</v>
      </c>
      <c r="L36" s="60">
        <f>ABS(I36/J36-1)</f>
        <v>0.57403416505199889</v>
      </c>
      <c r="M36" s="27"/>
      <c r="N36" s="27"/>
      <c r="O36" s="27"/>
      <c r="P36" s="80"/>
      <c r="Q36" s="80"/>
      <c r="R36" s="80"/>
      <c r="S36" s="81"/>
      <c r="T36" s="80"/>
      <c r="U36" s="80"/>
      <c r="V36" s="80"/>
      <c r="W36" s="81"/>
      <c r="X36" s="80"/>
      <c r="AB36" s="9"/>
      <c r="AC36" s="9"/>
      <c r="AD36" s="10"/>
      <c r="AE36" s="13"/>
      <c r="AF36" s="9"/>
      <c r="AG36" s="9"/>
      <c r="AH36" s="10"/>
      <c r="AI36" s="13"/>
    </row>
    <row r="37" spans="2:47" ht="3" customHeight="1" x14ac:dyDescent="0.2">
      <c r="B37" s="27"/>
      <c r="C37" s="27"/>
      <c r="D37" s="57"/>
      <c r="E37" s="58"/>
      <c r="F37" s="58"/>
      <c r="G37" s="62"/>
      <c r="H37" s="43"/>
      <c r="I37" s="61"/>
      <c r="J37" s="58"/>
      <c r="K37" s="62"/>
      <c r="L37" s="43"/>
      <c r="M37" s="27"/>
      <c r="N37" s="27"/>
      <c r="O37" s="27"/>
      <c r="P37" s="80"/>
      <c r="Q37" s="80"/>
      <c r="R37" s="80"/>
      <c r="S37" s="81"/>
      <c r="T37" s="80"/>
      <c r="U37" s="80"/>
      <c r="V37" s="80"/>
      <c r="W37" s="81"/>
      <c r="X37" s="80"/>
      <c r="AB37" s="9"/>
      <c r="AC37" s="9"/>
      <c r="AD37" s="11"/>
      <c r="AF37" s="9"/>
      <c r="AG37" s="9"/>
      <c r="AH37" s="11"/>
    </row>
    <row r="38" spans="2:47" x14ac:dyDescent="0.2">
      <c r="B38" s="27"/>
      <c r="C38" s="27"/>
      <c r="D38" s="82" t="s">
        <v>18</v>
      </c>
      <c r="E38" s="77">
        <f>E34-E36</f>
        <v>4949</v>
      </c>
      <c r="F38" s="77">
        <f>F34-F36</f>
        <v>7430</v>
      </c>
      <c r="G38" s="78" t="str">
        <f>IF(OR((((E38/F38)*100)-100)&gt;0,(((E38/F38)*100)-100)=0),"+","-")</f>
        <v>-</v>
      </c>
      <c r="H38" s="79">
        <f>ABS(E38/F38-1)</f>
        <v>0.33391655450874835</v>
      </c>
      <c r="I38" s="76">
        <f>I34-I36</f>
        <v>54961</v>
      </c>
      <c r="J38" s="77">
        <f>J34-J36</f>
        <v>92202</v>
      </c>
      <c r="K38" s="78" t="str">
        <f>IF(OR((((I38/J38)*100)-100)&gt;0,(((I38/J38)*100)-100)=0),"+","-")</f>
        <v>-</v>
      </c>
      <c r="L38" s="79">
        <f>ABS(I38/J38-1)</f>
        <v>0.40390663976920238</v>
      </c>
      <c r="M38" s="27"/>
      <c r="N38" s="27"/>
      <c r="O38" s="27"/>
      <c r="P38" s="51" t="s">
        <v>5</v>
      </c>
      <c r="Q38" s="71">
        <f>+E20</f>
        <v>135866.185</v>
      </c>
      <c r="R38" s="71">
        <f>+F20</f>
        <v>126502.678</v>
      </c>
      <c r="S38" s="72" t="str">
        <f>IF(OR((((Q38/R38)*100)-100)&gt;0,(((Q38/R38)*100)-100)=0),"+","-")</f>
        <v>+</v>
      </c>
      <c r="T38" s="73">
        <f>ABS(Q38/R38-1)</f>
        <v>7.4018251218365583E-2</v>
      </c>
      <c r="U38" s="71">
        <f>+I20</f>
        <v>1441596.828</v>
      </c>
      <c r="V38" s="71">
        <f>+J20</f>
        <v>1570387.7587000001</v>
      </c>
      <c r="W38" s="72" t="str">
        <f>IF(OR((((U38/V38)*100)-100)&gt;0,(((U38/V38)*100)-100)=0),"+","-")</f>
        <v>-</v>
      </c>
      <c r="X38" s="73">
        <f>ABS(U38/V38-1)</f>
        <v>8.2012184561739088E-2</v>
      </c>
      <c r="AB38" s="9"/>
      <c r="AC38" s="9"/>
      <c r="AD38" s="10"/>
      <c r="AE38" s="13"/>
      <c r="AF38" s="9"/>
      <c r="AG38" s="9"/>
      <c r="AH38" s="10"/>
      <c r="AI38" s="13"/>
      <c r="AN38" s="9"/>
      <c r="AO38" s="9"/>
      <c r="AP38" s="10"/>
      <c r="AQ38" s="13"/>
      <c r="AR38" s="9"/>
      <c r="AS38" s="9"/>
      <c r="AT38" s="10"/>
      <c r="AU38" s="13"/>
    </row>
    <row r="39" spans="2:47" ht="3" customHeight="1" x14ac:dyDescent="0.2">
      <c r="B39" s="27"/>
      <c r="C39" s="27"/>
      <c r="D39" s="27"/>
      <c r="E39" s="83"/>
      <c r="F39" s="83"/>
      <c r="G39" s="66"/>
      <c r="H39" s="27"/>
      <c r="I39" s="58"/>
      <c r="J39" s="83"/>
      <c r="K39" s="66"/>
      <c r="L39" s="27"/>
      <c r="M39" s="27"/>
      <c r="N39" s="27"/>
      <c r="O39" s="27"/>
      <c r="P39" s="57"/>
      <c r="Q39" s="58"/>
      <c r="R39" s="58"/>
      <c r="S39" s="62"/>
      <c r="T39" s="43"/>
      <c r="U39" s="58"/>
      <c r="V39" s="58"/>
      <c r="W39" s="62"/>
      <c r="X39" s="43"/>
      <c r="AB39" s="9"/>
      <c r="AC39" s="9"/>
      <c r="AF39" s="9"/>
      <c r="AG39" s="9"/>
      <c r="AN39" s="9"/>
      <c r="AO39" s="9"/>
      <c r="AP39" s="11"/>
      <c r="AR39" s="9"/>
      <c r="AS39" s="9"/>
      <c r="AT39" s="11"/>
    </row>
    <row r="40" spans="2:47" x14ac:dyDescent="0.2">
      <c r="B40" s="27"/>
      <c r="C40" s="27"/>
      <c r="D40" s="27"/>
      <c r="E40" s="83"/>
      <c r="F40" s="83"/>
      <c r="G40" s="66"/>
      <c r="H40" s="27"/>
      <c r="I40" s="58"/>
      <c r="J40" s="83"/>
      <c r="K40" s="66"/>
      <c r="L40" s="27"/>
      <c r="M40" s="27"/>
      <c r="N40" s="27"/>
      <c r="O40" s="27"/>
      <c r="P40" s="57" t="s">
        <v>16</v>
      </c>
      <c r="Q40" s="58">
        <f>Q18-Q20</f>
        <v>64750.675999999992</v>
      </c>
      <c r="R40" s="58">
        <f>R18-R20</f>
        <v>62087.828000000001</v>
      </c>
      <c r="S40" s="59" t="str">
        <f>IF(OR((((Q40/R40)*100)-100)&gt;0,(((Q40/R40)*100)-100)=0),"+","-")</f>
        <v>+</v>
      </c>
      <c r="T40" s="60">
        <f>ABS(Q40/R40-1)</f>
        <v>4.2888406403908785E-2</v>
      </c>
      <c r="U40" s="58">
        <f>U18-U20</f>
        <v>687190.94200000016</v>
      </c>
      <c r="V40" s="58">
        <f>V18-V20</f>
        <v>778774.35120000027</v>
      </c>
      <c r="W40" s="59" t="str">
        <f>IF(OR((((U40/V40)*100)-100)&gt;0,(((U40/V40)*100)-100)=0),"+","-")</f>
        <v>-</v>
      </c>
      <c r="X40" s="60">
        <f>ABS(U40/V40-1)</f>
        <v>0.11759941638920279</v>
      </c>
      <c r="AB40" s="9"/>
      <c r="AC40" s="9"/>
      <c r="AF40" s="9"/>
      <c r="AG40" s="9"/>
      <c r="AN40" s="9"/>
      <c r="AO40" s="9"/>
      <c r="AP40" s="10"/>
      <c r="AQ40" s="13"/>
      <c r="AR40" s="9"/>
      <c r="AS40" s="9"/>
      <c r="AT40" s="10"/>
      <c r="AU40" s="13"/>
    </row>
    <row r="41" spans="2:47" ht="3" customHeight="1" x14ac:dyDescent="0.2">
      <c r="B41" s="27"/>
      <c r="C41" s="27"/>
      <c r="D41" s="27"/>
      <c r="E41" s="83"/>
      <c r="F41" s="83"/>
      <c r="G41" s="66"/>
      <c r="H41" s="27"/>
      <c r="I41" s="58"/>
      <c r="J41" s="83"/>
      <c r="K41" s="66"/>
      <c r="L41" s="27"/>
      <c r="M41" s="27"/>
      <c r="N41" s="27"/>
      <c r="O41" s="27"/>
      <c r="P41" s="57"/>
      <c r="Q41" s="58"/>
      <c r="R41" s="58"/>
      <c r="S41" s="62"/>
      <c r="T41" s="43"/>
      <c r="U41" s="58"/>
      <c r="V41" s="58"/>
      <c r="W41" s="62"/>
      <c r="X41" s="43"/>
      <c r="AB41" s="9"/>
      <c r="AC41" s="9"/>
      <c r="AF41" s="9"/>
      <c r="AG41" s="9"/>
      <c r="AN41" s="9"/>
      <c r="AO41" s="9"/>
      <c r="AP41" s="11"/>
      <c r="AR41" s="9"/>
      <c r="AS41" s="9"/>
      <c r="AT41" s="11"/>
    </row>
    <row r="42" spans="2:47" x14ac:dyDescent="0.2">
      <c r="B42" s="27"/>
      <c r="C42" s="27"/>
      <c r="D42" s="51" t="s">
        <v>3</v>
      </c>
      <c r="E42" s="71">
        <f>+E16</f>
        <v>15902</v>
      </c>
      <c r="F42" s="71">
        <f>+F16</f>
        <v>38425</v>
      </c>
      <c r="G42" s="72" t="str">
        <f>IF(OR((((E42/F42)*100)-100)&gt;0,(((E42/F42)*100)-100)=0),"+","-")</f>
        <v>-</v>
      </c>
      <c r="H42" s="73">
        <f>ABS(E42/F42-1)</f>
        <v>0.58615484710474952</v>
      </c>
      <c r="I42" s="74">
        <f>+I16</f>
        <v>227317</v>
      </c>
      <c r="J42" s="71">
        <f>+J16</f>
        <v>496826</v>
      </c>
      <c r="K42" s="72" t="str">
        <f>IF(OR((((I42/J42)*100)-100)&gt;0,(((I42/J42)*100)-100)=0),"+","-")</f>
        <v>-</v>
      </c>
      <c r="L42" s="73">
        <f>ABS(I42/J42-1)</f>
        <v>0.54246154589333084</v>
      </c>
      <c r="M42" s="27"/>
      <c r="N42" s="27"/>
      <c r="O42" s="27"/>
      <c r="P42" s="63" t="s">
        <v>9</v>
      </c>
      <c r="Q42" s="58"/>
      <c r="R42" s="58"/>
      <c r="S42" s="59"/>
      <c r="T42" s="60"/>
      <c r="U42" s="58"/>
      <c r="V42" s="58"/>
      <c r="W42" s="59"/>
      <c r="X42" s="60"/>
      <c r="AB42" s="9"/>
      <c r="AC42" s="9"/>
      <c r="AD42" s="10"/>
      <c r="AE42" s="13"/>
      <c r="AF42" s="9"/>
      <c r="AG42" s="9"/>
      <c r="AH42" s="10"/>
      <c r="AI42" s="13"/>
      <c r="AM42" s="4"/>
      <c r="AN42" s="9"/>
      <c r="AO42" s="9"/>
      <c r="AP42" s="10"/>
      <c r="AQ42" s="13"/>
      <c r="AR42" s="9"/>
      <c r="AS42" s="9"/>
      <c r="AT42" s="10"/>
      <c r="AU42" s="13"/>
    </row>
    <row r="43" spans="2:47" ht="3" customHeight="1" x14ac:dyDescent="0.2">
      <c r="B43" s="27"/>
      <c r="C43" s="27"/>
      <c r="D43" s="57"/>
      <c r="E43" s="58"/>
      <c r="F43" s="58"/>
      <c r="G43" s="62"/>
      <c r="H43" s="43"/>
      <c r="I43" s="61"/>
      <c r="J43" s="58"/>
      <c r="K43" s="62"/>
      <c r="L43" s="43"/>
      <c r="M43" s="27"/>
      <c r="N43" s="27"/>
      <c r="O43" s="27"/>
      <c r="P43" s="57"/>
      <c r="Q43" s="58"/>
      <c r="R43" s="58"/>
      <c r="S43" s="62"/>
      <c r="T43" s="43"/>
      <c r="U43" s="58"/>
      <c r="V43" s="58"/>
      <c r="W43" s="62"/>
      <c r="X43" s="43"/>
      <c r="AB43" s="9"/>
      <c r="AC43" s="9"/>
      <c r="AD43" s="11"/>
      <c r="AF43" s="9"/>
      <c r="AG43" s="9"/>
      <c r="AH43" s="11"/>
      <c r="AN43" s="9"/>
      <c r="AO43" s="9"/>
      <c r="AP43" s="11"/>
      <c r="AR43" s="9"/>
      <c r="AS43" s="9"/>
      <c r="AT43" s="11"/>
    </row>
    <row r="44" spans="2:47" x14ac:dyDescent="0.2">
      <c r="B44" s="27"/>
      <c r="C44" s="27"/>
      <c r="D44" s="63" t="s">
        <v>9</v>
      </c>
      <c r="E44" s="58"/>
      <c r="F44" s="58"/>
      <c r="G44" s="59"/>
      <c r="H44" s="60"/>
      <c r="I44" s="61"/>
      <c r="J44" s="58"/>
      <c r="K44" s="59"/>
      <c r="L44" s="60"/>
      <c r="M44" s="27"/>
      <c r="N44" s="27"/>
      <c r="O44" s="27"/>
      <c r="P44" s="57" t="s">
        <v>10</v>
      </c>
      <c r="Q44" s="58">
        <f>'[1]QV data'!Y31</f>
        <v>8163.7089999999998</v>
      </c>
      <c r="R44" s="58">
        <f>'[1]QV data'!M31</f>
        <v>10187.967000000001</v>
      </c>
      <c r="S44" s="59" t="str">
        <f>IF(OR((((Q44/R44)*100)-100)&gt;0,(((Q44/R44)*100)-100)=0),"+","-")</f>
        <v>-</v>
      </c>
      <c r="T44" s="60">
        <f>ABS(Q44/R44-1)</f>
        <v>0.19869106368326483</v>
      </c>
      <c r="U44" s="58">
        <f>SUM('[1]QV data'!$N31:Y31)</f>
        <v>85395.284</v>
      </c>
      <c r="V44" s="58">
        <f>SUM('[1]QV data'!$B31:M31)</f>
        <v>119635.36420000001</v>
      </c>
      <c r="W44" s="59" t="str">
        <f>IF(OR((((U44/V44)*100)-100)&gt;0,(((U44/V44)*100)-100)=0),"+","-")</f>
        <v>-</v>
      </c>
      <c r="X44" s="60">
        <f>ABS(U44/V44-1)</f>
        <v>0.28620366919901108</v>
      </c>
      <c r="AB44" s="9"/>
      <c r="AC44" s="9"/>
      <c r="AD44" s="10"/>
      <c r="AE44" s="13"/>
      <c r="AF44" s="9"/>
      <c r="AG44" s="9"/>
      <c r="AH44" s="10"/>
      <c r="AI44" s="13"/>
      <c r="AN44" s="9"/>
      <c r="AO44" s="9"/>
      <c r="AP44" s="10"/>
      <c r="AQ44" s="13"/>
      <c r="AR44" s="9"/>
      <c r="AS44" s="9"/>
      <c r="AT44" s="10"/>
      <c r="AU44" s="13"/>
    </row>
    <row r="45" spans="2:47" ht="3" customHeight="1" x14ac:dyDescent="0.2">
      <c r="B45" s="27"/>
      <c r="C45" s="27"/>
      <c r="D45" s="57"/>
      <c r="E45" s="58"/>
      <c r="F45" s="58"/>
      <c r="G45" s="62"/>
      <c r="H45" s="43"/>
      <c r="I45" s="61"/>
      <c r="J45" s="58"/>
      <c r="K45" s="62"/>
      <c r="L45" s="43"/>
      <c r="M45" s="27"/>
      <c r="N45" s="27"/>
      <c r="O45" s="27"/>
      <c r="P45" s="57"/>
      <c r="Q45" s="42"/>
      <c r="R45" s="42"/>
      <c r="S45" s="59"/>
      <c r="T45" s="43"/>
      <c r="U45" s="42"/>
      <c r="V45" s="42"/>
      <c r="W45" s="55"/>
      <c r="X45" s="43"/>
      <c r="AB45" s="9"/>
      <c r="AC45" s="9"/>
      <c r="AD45" s="11"/>
      <c r="AF45" s="9"/>
      <c r="AG45" s="9"/>
      <c r="AH45" s="11"/>
      <c r="AN45" s="9"/>
      <c r="AO45" s="9"/>
      <c r="AP45" s="10"/>
      <c r="AR45" s="9"/>
      <c r="AS45" s="9"/>
    </row>
    <row r="46" spans="2:47" x14ac:dyDescent="0.2">
      <c r="B46" s="27"/>
      <c r="C46" s="27"/>
      <c r="D46" s="57" t="s">
        <v>19</v>
      </c>
      <c r="E46" s="58">
        <f>'[1]QV data'!Y10</f>
        <v>489</v>
      </c>
      <c r="F46" s="58">
        <f>'[1]QV data'!M10</f>
        <v>1010</v>
      </c>
      <c r="G46" s="59" t="str">
        <f>IF(OR((((E46/F46)*100)-100)&gt;0,(((E46/F46)*100)-100)=0),"+","-")</f>
        <v>-</v>
      </c>
      <c r="H46" s="60">
        <f>ABS(E46/F46-1)</f>
        <v>0.51584158415841586</v>
      </c>
      <c r="I46" s="61">
        <f>SUM('[1]QV data'!$N10:Y10)</f>
        <v>8753</v>
      </c>
      <c r="J46" s="58">
        <f>SUM('[1]QV data'!$B10:M10)</f>
        <v>19352</v>
      </c>
      <c r="K46" s="59" t="str">
        <f>IF(OR((((I46/J46)*100)-100)&gt;0,(((I46/J46)*100)-100)=0),"+","-")</f>
        <v>-</v>
      </c>
      <c r="L46" s="60">
        <f>ABS(I46/J46-1)</f>
        <v>0.54769532864820181</v>
      </c>
      <c r="M46" s="27"/>
      <c r="N46" s="27"/>
      <c r="O46" s="27"/>
      <c r="P46" s="57" t="s">
        <v>11</v>
      </c>
      <c r="Q46" s="58">
        <f>'[1]QV data'!Y32</f>
        <v>13966.518</v>
      </c>
      <c r="R46" s="58">
        <f>'[1]QV data'!M32</f>
        <v>11912.066000000001</v>
      </c>
      <c r="S46" s="59" t="str">
        <f>IF(OR((((Q46/R46)*100)-100)&gt;0,(((Q46/R46)*100)-100)=0),"+","-")</f>
        <v>+</v>
      </c>
      <c r="T46" s="60">
        <f>ABS(Q46/R46-1)</f>
        <v>0.17246815120063963</v>
      </c>
      <c r="U46" s="58">
        <f>SUM('[1]QV data'!$N32:Y32)</f>
        <v>150987.69500000001</v>
      </c>
      <c r="V46" s="58">
        <f>SUM('[1]QV data'!$B32:M32)</f>
        <v>164602.72899999999</v>
      </c>
      <c r="W46" s="59" t="str">
        <f>IF(OR((((U46/V46)*100)-100)&gt;0,(((U46/V46)*100)-100)=0),"+","-")</f>
        <v>-</v>
      </c>
      <c r="X46" s="60">
        <f>ABS(U46/V46-1)</f>
        <v>8.2714509551053639E-2</v>
      </c>
      <c r="AB46" s="9"/>
      <c r="AC46" s="9"/>
      <c r="AD46" s="10"/>
      <c r="AE46" s="13"/>
      <c r="AF46" s="9"/>
      <c r="AG46" s="9"/>
      <c r="AH46" s="10"/>
      <c r="AI46" s="13"/>
      <c r="AN46" s="9"/>
      <c r="AO46" s="9"/>
      <c r="AP46" s="10"/>
      <c r="AQ46" s="13"/>
      <c r="AR46" s="9"/>
      <c r="AS46" s="9"/>
      <c r="AT46" s="10"/>
      <c r="AU46" s="13"/>
    </row>
    <row r="47" spans="2:47" ht="3" customHeight="1" x14ac:dyDescent="0.2">
      <c r="B47" s="27"/>
      <c r="C47" s="27"/>
      <c r="D47" s="57"/>
      <c r="E47" s="58"/>
      <c r="F47" s="58"/>
      <c r="G47" s="59"/>
      <c r="H47" s="60"/>
      <c r="I47" s="58"/>
      <c r="J47" s="58"/>
      <c r="K47" s="59"/>
      <c r="L47" s="60"/>
      <c r="M47" s="27"/>
      <c r="N47" s="27"/>
      <c r="O47" s="27"/>
      <c r="P47" s="57"/>
      <c r="Q47" s="58"/>
      <c r="R47" s="58"/>
      <c r="S47" s="59"/>
      <c r="T47" s="43"/>
      <c r="U47" s="58"/>
      <c r="V47" s="58"/>
      <c r="W47" s="62"/>
      <c r="X47" s="43"/>
      <c r="AB47" s="9"/>
      <c r="AC47" s="9"/>
      <c r="AF47" s="9"/>
      <c r="AG47" s="9"/>
      <c r="AN47" s="9"/>
      <c r="AO47" s="9"/>
      <c r="AP47" s="10"/>
      <c r="AR47" s="9"/>
      <c r="AS47" s="9"/>
      <c r="AT47" s="11"/>
    </row>
    <row r="48" spans="2:47" x14ac:dyDescent="0.2">
      <c r="B48" s="27"/>
      <c r="C48" s="27"/>
      <c r="D48" s="57" t="s">
        <v>20</v>
      </c>
      <c r="E48" s="58">
        <f>'[1]QV data'!Y11</f>
        <v>348</v>
      </c>
      <c r="F48" s="58">
        <f>'[1]QV data'!M11</f>
        <v>708</v>
      </c>
      <c r="G48" s="59" t="str">
        <f>IF(OR((((E48/F48)*100)-100)&gt;0,(((E48/F48)*100)-100)=0),"+","-")</f>
        <v>-</v>
      </c>
      <c r="H48" s="60">
        <f>ABS(E48/F48-1)</f>
        <v>0.50847457627118642</v>
      </c>
      <c r="I48" s="58">
        <f>SUM('[1]QV data'!$N11:Y11)</f>
        <v>5774</v>
      </c>
      <c r="J48" s="58">
        <f>SUM('[1]QV data'!$B11:M11)</f>
        <v>10526</v>
      </c>
      <c r="K48" s="59" t="str">
        <f>IF(OR((((I48/J48)*100)-100)&gt;0,(((I48/J48)*100)-100)=0),"+","-")</f>
        <v>-</v>
      </c>
      <c r="L48" s="60">
        <f>ABS(I48/J48-1)</f>
        <v>0.45145354360630818</v>
      </c>
      <c r="M48" s="27"/>
      <c r="N48" s="27"/>
      <c r="O48" s="27"/>
      <c r="P48" s="57" t="s">
        <v>12</v>
      </c>
      <c r="Q48" s="58">
        <f>'[1]QV data'!Y33</f>
        <v>7120.1170000000002</v>
      </c>
      <c r="R48" s="58">
        <f>'[1]QV data'!M33</f>
        <v>6436.5749999999998</v>
      </c>
      <c r="S48" s="59" t="str">
        <f>IF(OR((((Q48/R48)*100)-100)&gt;0,(((Q48/R48)*100)-100)=0),"+","-")</f>
        <v>+</v>
      </c>
      <c r="T48" s="60">
        <f>ABS(Q48/R48-1)</f>
        <v>0.10619654086218211</v>
      </c>
      <c r="U48" s="58">
        <f>SUM('[1]QV data'!$N33:Y33)</f>
        <v>72901.551999999996</v>
      </c>
      <c r="V48" s="58">
        <f>SUM('[1]QV data'!$B33:M33)</f>
        <v>76158.717999999993</v>
      </c>
      <c r="W48" s="59" t="str">
        <f>IF(OR((((U48/V48)*100)-100)&gt;0,(((U48/V48)*100)-100)=0),"+","-")</f>
        <v>-</v>
      </c>
      <c r="X48" s="60">
        <f>ABS(U48/V48-1)</f>
        <v>4.2768130629509793E-2</v>
      </c>
      <c r="AB48" s="9"/>
      <c r="AC48" s="9"/>
      <c r="AF48" s="9"/>
      <c r="AG48" s="9"/>
      <c r="AN48" s="9"/>
      <c r="AO48" s="9"/>
      <c r="AP48" s="10"/>
      <c r="AQ48" s="13"/>
      <c r="AR48" s="9"/>
      <c r="AS48" s="9"/>
      <c r="AT48" s="10"/>
      <c r="AU48" s="13"/>
    </row>
    <row r="49" spans="2:47" ht="3" customHeight="1" x14ac:dyDescent="0.2">
      <c r="B49" s="27"/>
      <c r="C49" s="27"/>
      <c r="D49" s="57"/>
      <c r="E49" s="58"/>
      <c r="F49" s="58"/>
      <c r="G49" s="55"/>
      <c r="H49" s="43"/>
      <c r="I49" s="58"/>
      <c r="J49" s="58"/>
      <c r="K49" s="55"/>
      <c r="L49" s="43"/>
      <c r="M49" s="27"/>
      <c r="N49" s="27"/>
      <c r="O49" s="27"/>
      <c r="P49" s="57"/>
      <c r="Q49" s="58"/>
      <c r="R49" s="58"/>
      <c r="S49" s="59"/>
      <c r="T49" s="43"/>
      <c r="U49" s="58"/>
      <c r="V49" s="58"/>
      <c r="W49" s="62"/>
      <c r="X49" s="43"/>
      <c r="AB49" s="9"/>
      <c r="AC49" s="9"/>
      <c r="AF49" s="9"/>
      <c r="AG49" s="9"/>
      <c r="AN49" s="9"/>
      <c r="AO49" s="9"/>
      <c r="AP49" s="10"/>
      <c r="AR49" s="9"/>
      <c r="AS49" s="9"/>
      <c r="AT49" s="11"/>
    </row>
    <row r="50" spans="2:47" x14ac:dyDescent="0.2">
      <c r="B50" s="27"/>
      <c r="C50" s="27"/>
      <c r="D50" s="82" t="s">
        <v>21</v>
      </c>
      <c r="E50" s="58">
        <f>'[1]QV data'!Y12</f>
        <v>2353</v>
      </c>
      <c r="F50" s="58">
        <f>'[1]QV data'!M12</f>
        <v>1075</v>
      </c>
      <c r="G50" s="78" t="str">
        <f>IF(OR((((E50/F50)*100)-100)&gt;0,(((E50/F50)*100)-100)=0),"+","-")</f>
        <v>+</v>
      </c>
      <c r="H50" s="79">
        <f>ABS(E50/F50-1)</f>
        <v>1.1888372093023256</v>
      </c>
      <c r="I50" s="61">
        <f>SUM('[1]QV data'!$N12:Y12)</f>
        <v>23782</v>
      </c>
      <c r="J50" s="58">
        <f>SUM('[1]QV data'!$B12:M12)</f>
        <v>14156</v>
      </c>
      <c r="K50" s="78" t="str">
        <f>IF(OR((((I50/J50)*100)-100)&gt;0,(((I50/J50)*100)-100)=0),"+","-")</f>
        <v>+</v>
      </c>
      <c r="L50" s="79">
        <f>ABS(I50/J50-1)</f>
        <v>0.67999434868606956</v>
      </c>
      <c r="M50" s="27"/>
      <c r="N50" s="27"/>
      <c r="O50" s="27"/>
      <c r="P50" s="57" t="s">
        <v>13</v>
      </c>
      <c r="Q50" s="58">
        <f>'[1]QV data'!Y34</f>
        <v>3513.4659999999999</v>
      </c>
      <c r="R50" s="58">
        <f>'[1]QV data'!M34</f>
        <v>4102.5450000000001</v>
      </c>
      <c r="S50" s="59" t="str">
        <f>IF(OR((((Q50/R50)*100)-100)&gt;0,(((Q50/R50)*100)-100)=0),"+","-")</f>
        <v>-</v>
      </c>
      <c r="T50" s="60">
        <f>ABS(Q50/R50-1)</f>
        <v>0.14358867483476723</v>
      </c>
      <c r="U50" s="58">
        <f>SUM('[1]QV data'!$N34:Y34)</f>
        <v>42668.585000000006</v>
      </c>
      <c r="V50" s="58">
        <f>SUM('[1]QV data'!$B34:M34)</f>
        <v>51828.341000000008</v>
      </c>
      <c r="W50" s="59" t="str">
        <f>IF(OR((((U50/V50)*100)-100)&gt;0,(((U50/V50)*100)-100)=0),"+","-")</f>
        <v>-</v>
      </c>
      <c r="X50" s="60">
        <f>ABS(U50/V50-1)</f>
        <v>0.17673257185677615</v>
      </c>
      <c r="AB50" s="9"/>
      <c r="AC50" s="9"/>
      <c r="AD50" s="10"/>
      <c r="AE50" s="13"/>
      <c r="AF50" s="9"/>
      <c r="AG50" s="9"/>
      <c r="AH50" s="10"/>
      <c r="AI50" s="13"/>
      <c r="AN50" s="9"/>
      <c r="AO50" s="9"/>
      <c r="AP50" s="10"/>
      <c r="AQ50" s="13"/>
      <c r="AR50" s="9"/>
      <c r="AS50" s="9"/>
      <c r="AT50" s="10"/>
      <c r="AU50" s="13"/>
    </row>
    <row r="51" spans="2:47" ht="3" customHeight="1" x14ac:dyDescent="0.2">
      <c r="B51" s="27"/>
      <c r="C51" s="27"/>
      <c r="D51" s="29"/>
      <c r="E51" s="29"/>
      <c r="F51" s="29"/>
      <c r="G51" s="29"/>
      <c r="H51" s="29"/>
      <c r="I51" s="29"/>
      <c r="J51" s="29"/>
      <c r="K51" s="29"/>
      <c r="L51" s="29"/>
      <c r="M51" s="27"/>
      <c r="N51" s="27"/>
      <c r="O51" s="27"/>
      <c r="P51" s="57"/>
      <c r="Q51" s="58"/>
      <c r="R51" s="58"/>
      <c r="S51" s="59"/>
      <c r="T51" s="46"/>
      <c r="U51" s="40"/>
      <c r="V51" s="40"/>
      <c r="W51" s="38"/>
      <c r="X51" s="46"/>
      <c r="AB51" s="9"/>
      <c r="AC51" s="9"/>
      <c r="AD51" s="11"/>
      <c r="AF51" s="9"/>
      <c r="AG51" s="9"/>
      <c r="AH51" s="11"/>
      <c r="AN51" s="9"/>
      <c r="AO51" s="9"/>
      <c r="AP51" s="10"/>
      <c r="AQ51" s="6"/>
      <c r="AR51" s="9"/>
      <c r="AS51" s="9"/>
      <c r="AT51" s="5"/>
      <c r="AU51" s="6"/>
    </row>
    <row r="52" spans="2:47" x14ac:dyDescent="0.2">
      <c r="B52" s="27"/>
      <c r="C52" s="27"/>
      <c r="D52" s="84"/>
      <c r="E52" s="84"/>
      <c r="F52" s="84"/>
      <c r="G52" s="85"/>
      <c r="H52" s="84"/>
      <c r="I52" s="80"/>
      <c r="J52" s="84"/>
      <c r="K52" s="85"/>
      <c r="L52" s="84"/>
      <c r="M52" s="27"/>
      <c r="N52" s="27"/>
      <c r="O52" s="27"/>
      <c r="P52" s="57" t="s">
        <v>14</v>
      </c>
      <c r="Q52" s="58">
        <f>'[1]QV data'!Y35</f>
        <v>9390.7309999999998</v>
      </c>
      <c r="R52" s="58">
        <f>'[1]QV data'!M35</f>
        <v>8641.41</v>
      </c>
      <c r="S52" s="59" t="str">
        <f>IF(OR((((Q52/R52)*100)-100)&gt;0,(((Q52/R52)*100)-100)=0),"+","-")</f>
        <v>+</v>
      </c>
      <c r="T52" s="60">
        <f>ABS(Q52/R52-1)</f>
        <v>8.6712816542670712E-2</v>
      </c>
      <c r="U52" s="58">
        <f>SUM('[1]QV data'!$N35:Y35)</f>
        <v>96321.409000000014</v>
      </c>
      <c r="V52" s="58">
        <f>SUM('[1]QV data'!$B35:M35)</f>
        <v>106177.64</v>
      </c>
      <c r="W52" s="59" t="str">
        <f>IF(OR((((U52/V52)*100)-100)&gt;0,(((U52/V52)*100)-100)=0),"+","-")</f>
        <v>-</v>
      </c>
      <c r="X52" s="60">
        <f>ABS(U52/V52-1)</f>
        <v>9.2827746030143321E-2</v>
      </c>
      <c r="AA52" s="4"/>
      <c r="AB52" s="9"/>
      <c r="AC52" s="9"/>
      <c r="AD52" s="10"/>
      <c r="AE52" s="13"/>
      <c r="AF52" s="9"/>
      <c r="AG52" s="9"/>
      <c r="AH52" s="10"/>
      <c r="AI52" s="13"/>
      <c r="AN52" s="9"/>
      <c r="AO52" s="9"/>
      <c r="AP52" s="10"/>
      <c r="AQ52" s="13"/>
      <c r="AR52" s="9"/>
      <c r="AS52" s="9"/>
      <c r="AT52" s="10"/>
      <c r="AU52" s="13"/>
    </row>
    <row r="53" spans="2:47" ht="3" customHeight="1" x14ac:dyDescent="0.2">
      <c r="B53" s="27"/>
      <c r="C53" s="27"/>
      <c r="D53" s="27"/>
      <c r="E53" s="83"/>
      <c r="F53" s="83"/>
      <c r="G53" s="66"/>
      <c r="H53" s="27"/>
      <c r="I53" s="58"/>
      <c r="J53" s="83"/>
      <c r="K53" s="66"/>
      <c r="L53" s="27"/>
      <c r="M53" s="27"/>
      <c r="N53" s="27"/>
      <c r="O53" s="27"/>
      <c r="P53" s="57"/>
      <c r="Q53" s="58"/>
      <c r="R53" s="58"/>
      <c r="S53" s="59"/>
      <c r="T53" s="60"/>
      <c r="U53" s="55"/>
      <c r="V53" s="55"/>
      <c r="W53" s="55"/>
      <c r="X53" s="56"/>
      <c r="AB53" s="9"/>
      <c r="AC53" s="9"/>
      <c r="AD53" s="11"/>
      <c r="AF53" s="9"/>
      <c r="AG53" s="9"/>
      <c r="AH53" s="11"/>
      <c r="AN53" s="9"/>
      <c r="AO53" s="9"/>
      <c r="AP53" s="10"/>
      <c r="AQ53" s="13"/>
      <c r="AR53" s="9"/>
      <c r="AS53" s="9"/>
      <c r="AU53" s="11"/>
    </row>
    <row r="54" spans="2:47" x14ac:dyDescent="0.2">
      <c r="B54" s="27"/>
      <c r="C54" s="27"/>
      <c r="D54" s="27"/>
      <c r="E54" s="83"/>
      <c r="F54" s="83"/>
      <c r="G54" s="66"/>
      <c r="H54" s="27"/>
      <c r="I54" s="58"/>
      <c r="J54" s="83"/>
      <c r="K54" s="66"/>
      <c r="L54" s="27"/>
      <c r="M54" s="27"/>
      <c r="N54" s="27"/>
      <c r="O54" s="27"/>
      <c r="P54" s="75" t="s">
        <v>15</v>
      </c>
      <c r="Q54" s="76">
        <f>'[1]QV data'!Y36</f>
        <v>22596.135000000002</v>
      </c>
      <c r="R54" s="77">
        <f>'[1]QV data'!M36</f>
        <v>20680.647000000001</v>
      </c>
      <c r="S54" s="78" t="str">
        <f>IF(OR((((Q54/R54)*100)-100)&gt;0,(((Q54/R54)*100)-100)=0),"+","-")</f>
        <v>+</v>
      </c>
      <c r="T54" s="79">
        <f>ABS(Q54/R54-1)</f>
        <v>9.2622247263347335E-2</v>
      </c>
      <c r="U54" s="76">
        <f>SUM('[1]QV data'!$N36:Y36)</f>
        <v>238916.41700000002</v>
      </c>
      <c r="V54" s="77">
        <f>SUM('[1]QV data'!$B36:M36)</f>
        <v>260244.94099999999</v>
      </c>
      <c r="W54" s="78" t="str">
        <f>IF(OR((((U54/V54)*100)-100)&gt;0,(((U54/V54)*100)-100)=0),"+","-")</f>
        <v>-</v>
      </c>
      <c r="X54" s="79">
        <f>ABS(U54/V54-1)</f>
        <v>8.1955575843451145E-2</v>
      </c>
      <c r="AB54" s="9"/>
      <c r="AC54" s="9"/>
      <c r="AD54" s="10"/>
      <c r="AE54" s="13"/>
      <c r="AF54" s="9"/>
      <c r="AG54" s="9"/>
      <c r="AH54" s="10"/>
      <c r="AI54" s="13"/>
      <c r="AN54" s="9"/>
      <c r="AO54" s="9"/>
      <c r="AP54" s="10"/>
      <c r="AQ54" s="13"/>
      <c r="AR54" s="9"/>
      <c r="AS54" s="9"/>
      <c r="AT54" s="10"/>
      <c r="AU54" s="13"/>
    </row>
    <row r="55" spans="2:47" ht="2.25" customHeight="1" x14ac:dyDescent="0.2">
      <c r="B55" s="27"/>
      <c r="C55" s="27"/>
      <c r="D55" s="27"/>
      <c r="E55" s="83"/>
      <c r="F55" s="83"/>
      <c r="G55" s="66"/>
      <c r="H55" s="27"/>
      <c r="I55" s="58"/>
      <c r="J55" s="83"/>
      <c r="K55" s="66"/>
      <c r="L55" s="27"/>
      <c r="M55" s="27"/>
      <c r="N55" s="27"/>
      <c r="O55" s="27"/>
      <c r="P55" s="80"/>
      <c r="Q55" s="58"/>
      <c r="R55" s="58"/>
      <c r="S55" s="59"/>
      <c r="T55" s="86"/>
      <c r="U55" s="58"/>
      <c r="V55" s="58"/>
      <c r="W55" s="59"/>
      <c r="X55" s="86"/>
      <c r="AB55" s="9"/>
      <c r="AC55" s="9"/>
      <c r="AD55" s="10"/>
      <c r="AE55" s="13"/>
      <c r="AF55" s="9"/>
      <c r="AG55" s="9"/>
      <c r="AH55" s="10"/>
      <c r="AI55" s="13"/>
      <c r="AN55" s="9"/>
      <c r="AO55" s="9"/>
      <c r="AP55" s="10"/>
      <c r="AQ55" s="13"/>
      <c r="AR55" s="9"/>
      <c r="AS55" s="9"/>
      <c r="AT55" s="10"/>
      <c r="AU55" s="13"/>
    </row>
    <row r="56" spans="2:47" x14ac:dyDescent="0.2">
      <c r="B56" s="27"/>
      <c r="C56" s="27"/>
      <c r="D56" s="51" t="s">
        <v>3</v>
      </c>
      <c r="E56" s="71">
        <f>+E16</f>
        <v>15902</v>
      </c>
      <c r="F56" s="71">
        <f>+F16</f>
        <v>38425</v>
      </c>
      <c r="G56" s="72" t="str">
        <f>IF(OR((((E56/F56)*100)-100)&gt;0,(((E56/F56)*100)-100)=0),"+","-")</f>
        <v>-</v>
      </c>
      <c r="H56" s="73">
        <f>ABS(E56/F56-1)</f>
        <v>0.58615484710474952</v>
      </c>
      <c r="I56" s="74">
        <f>+I16</f>
        <v>227317</v>
      </c>
      <c r="J56" s="71">
        <f>+J16</f>
        <v>496826</v>
      </c>
      <c r="K56" s="72" t="str">
        <f>IF(OR((((I56/J56)*100)-100)&gt;0,(((I56/J56)*100)-100)=0),"+","-")</f>
        <v>-</v>
      </c>
      <c r="L56" s="73">
        <f>ABS(I56/J56-1)</f>
        <v>0.54246154589333084</v>
      </c>
      <c r="M56" s="27"/>
      <c r="N56" s="27"/>
      <c r="O56" s="27"/>
      <c r="P56" s="80"/>
      <c r="Q56" s="58"/>
      <c r="R56" s="58"/>
      <c r="S56" s="59"/>
      <c r="T56" s="86"/>
      <c r="U56" s="58"/>
      <c r="V56" s="58"/>
      <c r="W56" s="59"/>
      <c r="X56" s="86"/>
      <c r="AB56" s="9"/>
      <c r="AC56" s="9"/>
      <c r="AD56" s="10"/>
      <c r="AE56" s="13"/>
      <c r="AF56" s="9"/>
      <c r="AG56" s="9"/>
      <c r="AH56" s="10"/>
      <c r="AI56" s="26"/>
      <c r="AN56" s="9"/>
      <c r="AO56" s="9"/>
      <c r="AP56" s="10"/>
      <c r="AQ56" s="13"/>
      <c r="AR56" s="9"/>
      <c r="AS56" s="9"/>
      <c r="AT56" s="10"/>
      <c r="AU56" s="13"/>
    </row>
    <row r="57" spans="2:47" ht="3" customHeight="1" x14ac:dyDescent="0.2">
      <c r="B57" s="27"/>
      <c r="C57" s="27"/>
      <c r="D57" s="57"/>
      <c r="E57" s="58"/>
      <c r="F57" s="58"/>
      <c r="G57" s="62"/>
      <c r="H57" s="43"/>
      <c r="I57" s="61"/>
      <c r="J57" s="58"/>
      <c r="K57" s="62"/>
      <c r="L57" s="43"/>
      <c r="M57" s="27"/>
      <c r="N57" s="27"/>
      <c r="O57" s="27"/>
      <c r="P57" s="84"/>
      <c r="Q57" s="84"/>
      <c r="R57" s="84"/>
      <c r="S57" s="84"/>
      <c r="T57" s="84"/>
      <c r="U57" s="84"/>
      <c r="V57" s="84"/>
      <c r="W57" s="84"/>
      <c r="X57" s="84"/>
      <c r="AB57" s="9"/>
      <c r="AC57" s="9"/>
      <c r="AF57" s="9"/>
      <c r="AG57" s="9"/>
    </row>
    <row r="58" spans="2:47" x14ac:dyDescent="0.2">
      <c r="B58" s="27"/>
      <c r="C58" s="27"/>
      <c r="D58" s="57" t="s">
        <v>24</v>
      </c>
      <c r="E58" s="58">
        <f>'[1]QV data'!Y13</f>
        <v>1073</v>
      </c>
      <c r="F58" s="58">
        <f>'[1]QV data'!M13</f>
        <v>1354</v>
      </c>
      <c r="G58" s="59" t="str">
        <f>IF(OR((((E58/F58)*100)-100)&gt;0,(((E58/F58)*100)-100)=0),"+","-")</f>
        <v>-</v>
      </c>
      <c r="H58" s="60">
        <f>ABS(E58/F58-1)</f>
        <v>0.20753323485967501</v>
      </c>
      <c r="I58" s="61">
        <f>SUM('[1]QV data'!$N13:Y13)</f>
        <v>14103</v>
      </c>
      <c r="J58" s="58">
        <f>SUM('[1]QV data'!$B13:M13)</f>
        <v>18985</v>
      </c>
      <c r="K58" s="59" t="str">
        <f>IF(OR((((I58/J58)*100)-100)&gt;0,(((I58/J58)*100)-100)=0),"+","-")</f>
        <v>-</v>
      </c>
      <c r="L58" s="60">
        <f>ABS(I58/J58-1)</f>
        <v>0.25715038188043193</v>
      </c>
      <c r="M58" s="27"/>
      <c r="N58" s="27"/>
      <c r="O58" s="27"/>
      <c r="P58" s="42"/>
      <c r="Q58" s="58"/>
      <c r="R58" s="58"/>
      <c r="S58" s="62"/>
      <c r="T58" s="42"/>
      <c r="U58" s="58"/>
      <c r="V58" s="58"/>
      <c r="W58" s="62"/>
      <c r="X58" s="42"/>
      <c r="AB58" s="9"/>
      <c r="AC58" s="9"/>
      <c r="AD58" s="10"/>
      <c r="AE58" s="13"/>
      <c r="AF58" s="9"/>
      <c r="AG58" s="9"/>
      <c r="AH58" s="10"/>
      <c r="AI58" s="13"/>
    </row>
    <row r="59" spans="2:47" ht="3" customHeight="1" x14ac:dyDescent="0.2">
      <c r="B59" s="27"/>
      <c r="C59" s="27"/>
      <c r="D59" s="57"/>
      <c r="E59" s="58"/>
      <c r="F59" s="58"/>
      <c r="G59" s="62"/>
      <c r="H59" s="43"/>
      <c r="I59" s="61"/>
      <c r="J59" s="58"/>
      <c r="K59" s="62"/>
      <c r="L59" s="43"/>
      <c r="M59" s="27"/>
      <c r="N59" s="27"/>
      <c r="O59" s="27"/>
      <c r="P59" s="42"/>
      <c r="Q59" s="84"/>
      <c r="R59" s="58"/>
      <c r="S59" s="59"/>
      <c r="T59" s="86"/>
      <c r="U59" s="58"/>
      <c r="V59" s="58"/>
      <c r="W59" s="59"/>
      <c r="X59" s="86"/>
      <c r="AB59" s="9"/>
      <c r="AC59" s="9"/>
      <c r="AD59" s="11"/>
      <c r="AF59" s="9"/>
      <c r="AG59" s="9"/>
      <c r="AH59" s="11"/>
    </row>
    <row r="60" spans="2:47" x14ac:dyDescent="0.2">
      <c r="B60" s="27"/>
      <c r="C60" s="27"/>
      <c r="D60" s="82" t="s">
        <v>26</v>
      </c>
      <c r="E60" s="77">
        <f>E56+E58</f>
        <v>16975</v>
      </c>
      <c r="F60" s="77">
        <f>F56+F58</f>
        <v>39779</v>
      </c>
      <c r="G60" s="78" t="str">
        <f>IF(OR((((E60/F60)*100)-100)&gt;0,(((E60/F60)*100)-100)=0),"+","-")</f>
        <v>-</v>
      </c>
      <c r="H60" s="79">
        <f>ABS(E60/F60-1)</f>
        <v>0.57326730184268082</v>
      </c>
      <c r="I60" s="76">
        <f>I56+I58</f>
        <v>241420</v>
      </c>
      <c r="J60" s="77">
        <f>J56+J58</f>
        <v>515811</v>
      </c>
      <c r="K60" s="78" t="str">
        <f>IF(OR((((I60/J60)*100)-100)&gt;0,(((I60/J60)*100)-100)=0),"+","-")</f>
        <v>-</v>
      </c>
      <c r="L60" s="79">
        <f>ABS(I60/J60-1)</f>
        <v>0.53196034981805351</v>
      </c>
      <c r="M60" s="27"/>
      <c r="N60" s="27"/>
      <c r="O60" s="27"/>
      <c r="P60" s="37" t="s">
        <v>22</v>
      </c>
      <c r="Q60" s="58"/>
      <c r="R60" s="58"/>
      <c r="S60" s="55"/>
      <c r="T60" s="42"/>
      <c r="U60" s="58"/>
      <c r="V60" s="58"/>
      <c r="W60" s="55"/>
      <c r="X60" s="42"/>
    </row>
    <row r="61" spans="2:47" ht="3" customHeight="1" x14ac:dyDescent="0.2">
      <c r="B61" s="84"/>
      <c r="C61" s="27"/>
      <c r="D61" s="27"/>
      <c r="E61" s="83"/>
      <c r="F61" s="83"/>
      <c r="G61" s="66"/>
      <c r="H61" s="27"/>
      <c r="I61" s="58"/>
      <c r="J61" s="83"/>
      <c r="K61" s="66"/>
      <c r="L61" s="27"/>
      <c r="M61" s="27"/>
      <c r="N61" s="27"/>
      <c r="O61" s="27"/>
      <c r="P61" s="42"/>
      <c r="Q61" s="58"/>
      <c r="R61" s="58"/>
      <c r="S61" s="55"/>
      <c r="T61" s="42"/>
      <c r="U61" s="58"/>
      <c r="V61" s="58"/>
      <c r="W61" s="59"/>
      <c r="X61" s="86"/>
      <c r="AB61" s="9"/>
      <c r="AC61" s="9"/>
      <c r="AF61" s="9"/>
      <c r="AG61" s="9"/>
    </row>
    <row r="62" spans="2:47" x14ac:dyDescent="0.2">
      <c r="B62" s="84"/>
      <c r="C62" s="27"/>
      <c r="D62" s="27"/>
      <c r="E62" s="83"/>
      <c r="F62" s="83"/>
      <c r="G62" s="66"/>
      <c r="H62" s="27"/>
      <c r="I62" s="58"/>
      <c r="J62" s="83"/>
      <c r="K62" s="66"/>
      <c r="L62" s="27"/>
      <c r="M62" s="27"/>
      <c r="N62" s="27"/>
      <c r="O62" s="27"/>
      <c r="P62" s="42"/>
      <c r="Q62" s="58"/>
      <c r="R62" s="58"/>
      <c r="S62" s="59"/>
      <c r="T62" s="86"/>
      <c r="U62" s="58"/>
      <c r="V62" s="58"/>
      <c r="W62" s="84"/>
      <c r="X62" s="42"/>
      <c r="AB62" s="9"/>
      <c r="AC62" s="9"/>
      <c r="AF62" s="9"/>
      <c r="AG62" s="9"/>
      <c r="AM62" s="4"/>
      <c r="AN62" s="9"/>
      <c r="AO62" s="9"/>
      <c r="AR62" s="9"/>
      <c r="AS62" s="9"/>
    </row>
    <row r="63" spans="2:47" ht="3" customHeight="1" x14ac:dyDescent="0.2">
      <c r="B63" s="84"/>
      <c r="C63" s="27"/>
      <c r="D63" s="84"/>
      <c r="E63" s="87"/>
      <c r="F63" s="87"/>
      <c r="G63" s="85"/>
      <c r="H63" s="84"/>
      <c r="I63" s="88"/>
      <c r="J63" s="87"/>
      <c r="K63" s="85"/>
      <c r="L63" s="84"/>
      <c r="M63" s="27"/>
      <c r="N63" s="27"/>
      <c r="O63" s="27"/>
      <c r="P63" s="42"/>
      <c r="Q63" s="58"/>
      <c r="R63" s="58"/>
      <c r="S63" s="59"/>
      <c r="T63" s="86"/>
      <c r="U63" s="58"/>
      <c r="V63" s="58"/>
      <c r="W63" s="84"/>
      <c r="X63" s="42"/>
      <c r="AB63" s="9"/>
      <c r="AC63" s="9"/>
      <c r="AF63" s="9"/>
      <c r="AG63" s="9"/>
      <c r="AN63" s="9"/>
      <c r="AO63" s="9"/>
      <c r="AR63" s="9"/>
      <c r="AS63" s="9"/>
    </row>
    <row r="64" spans="2:47" x14ac:dyDescent="0.2">
      <c r="B64" s="84"/>
      <c r="C64" s="27"/>
      <c r="D64" s="44" t="s">
        <v>29</v>
      </c>
      <c r="E64" s="89"/>
      <c r="F64" s="90"/>
      <c r="G64" s="69"/>
      <c r="H64" s="70"/>
      <c r="I64" s="91" t="s">
        <v>52</v>
      </c>
      <c r="J64" s="92" t="s">
        <v>52</v>
      </c>
      <c r="K64" s="69"/>
      <c r="L64" s="70"/>
      <c r="M64" s="27"/>
      <c r="N64" s="27"/>
      <c r="O64" s="27"/>
      <c r="P64" s="42" t="s">
        <v>3</v>
      </c>
      <c r="Q64" s="58" t="s">
        <v>23</v>
      </c>
      <c r="R64" s="58"/>
      <c r="S64" s="62"/>
      <c r="T64" s="42"/>
      <c r="U64" s="58"/>
      <c r="V64" s="58"/>
      <c r="W64" s="62"/>
      <c r="X64" s="42"/>
      <c r="AB64" s="9"/>
      <c r="AC64" s="9"/>
      <c r="AD64" s="10"/>
      <c r="AE64" s="13"/>
      <c r="AF64" s="9"/>
      <c r="AG64" s="9"/>
      <c r="AH64" s="10"/>
      <c r="AI64" s="13"/>
      <c r="AN64" s="9"/>
      <c r="AO64" s="9"/>
      <c r="AP64" s="10"/>
      <c r="AQ64" s="13"/>
      <c r="AR64" s="9"/>
      <c r="AS64" s="9"/>
      <c r="AT64" s="10"/>
      <c r="AU64" s="13"/>
    </row>
    <row r="65" spans="2:47" ht="3" customHeight="1" x14ac:dyDescent="0.2">
      <c r="B65" s="84"/>
      <c r="C65" s="27"/>
      <c r="D65" s="27"/>
      <c r="E65" s="93"/>
      <c r="F65" s="94"/>
      <c r="G65" s="38"/>
      <c r="H65" s="39"/>
      <c r="I65" s="95"/>
      <c r="J65" s="96"/>
      <c r="K65" s="38"/>
      <c r="L65" s="39"/>
      <c r="M65" s="27"/>
      <c r="N65" s="27"/>
      <c r="O65" s="27"/>
      <c r="P65" s="37"/>
      <c r="Q65" s="84"/>
      <c r="R65" s="58"/>
      <c r="S65" s="97"/>
      <c r="T65" s="98"/>
      <c r="U65" s="58"/>
      <c r="V65" s="58"/>
      <c r="W65" s="59"/>
      <c r="X65" s="86"/>
      <c r="AB65" s="9"/>
      <c r="AC65" s="9"/>
      <c r="AD65" s="11"/>
      <c r="AF65" s="9"/>
      <c r="AG65" s="9"/>
      <c r="AH65" s="11"/>
      <c r="AN65" s="9"/>
      <c r="AO65" s="9"/>
      <c r="AP65" s="10"/>
      <c r="AQ65" s="13"/>
      <c r="AR65" s="9"/>
      <c r="AS65" s="9"/>
      <c r="AT65" s="10"/>
      <c r="AU65" s="13"/>
    </row>
    <row r="66" spans="2:47" x14ac:dyDescent="0.2">
      <c r="B66" s="84"/>
      <c r="C66" s="27"/>
      <c r="D66" s="27"/>
      <c r="E66" s="95" t="str">
        <f>+E12</f>
        <v>december</v>
      </c>
      <c r="F66" s="96" t="str">
        <f>+E12</f>
        <v>december</v>
      </c>
      <c r="G66" s="38"/>
      <c r="H66" s="46" t="s">
        <v>53</v>
      </c>
      <c r="I66" s="95" t="str">
        <f>E12</f>
        <v>december</v>
      </c>
      <c r="J66" s="96" t="str">
        <f>E12</f>
        <v>december</v>
      </c>
      <c r="K66" s="38"/>
      <c r="L66" s="46" t="s">
        <v>53</v>
      </c>
      <c r="M66" s="27"/>
      <c r="N66" s="27"/>
      <c r="O66" s="27"/>
      <c r="P66" s="84"/>
      <c r="Q66" s="58" t="s">
        <v>25</v>
      </c>
      <c r="R66" s="84"/>
      <c r="S66" s="84"/>
      <c r="T66" s="84"/>
      <c r="U66" s="84"/>
      <c r="V66" s="84"/>
      <c r="W66" s="84"/>
      <c r="X66" s="42"/>
      <c r="AB66" s="9"/>
      <c r="AC66" s="9"/>
      <c r="AD66" s="10"/>
      <c r="AE66" s="13"/>
      <c r="AF66" s="9"/>
      <c r="AG66" s="9"/>
      <c r="AH66" s="10"/>
      <c r="AI66" s="13"/>
      <c r="AN66" s="9"/>
      <c r="AO66" s="9"/>
      <c r="AP66" s="11"/>
      <c r="AR66" s="9"/>
      <c r="AS66" s="9"/>
      <c r="AT66" s="11"/>
    </row>
    <row r="67" spans="2:47" ht="3" customHeight="1" x14ac:dyDescent="0.2">
      <c r="B67" s="84"/>
      <c r="C67" s="27"/>
      <c r="D67" s="27"/>
      <c r="E67" s="95"/>
      <c r="F67" s="96"/>
      <c r="G67" s="38"/>
      <c r="H67" s="46"/>
      <c r="I67" s="95"/>
      <c r="J67" s="96"/>
      <c r="K67" s="38"/>
      <c r="L67" s="46"/>
      <c r="M67" s="27"/>
      <c r="N67" s="27"/>
      <c r="O67" s="27"/>
      <c r="P67" s="84"/>
      <c r="Q67" s="84"/>
      <c r="R67" s="84"/>
      <c r="S67" s="84"/>
      <c r="T67" s="84"/>
      <c r="U67" s="84"/>
      <c r="V67" s="84"/>
      <c r="W67" s="84"/>
      <c r="X67" s="86"/>
      <c r="AB67" s="9"/>
      <c r="AC67" s="9"/>
      <c r="AD67" s="11"/>
      <c r="AF67" s="9"/>
      <c r="AG67" s="9"/>
      <c r="AH67" s="11"/>
      <c r="AU67" s="13"/>
    </row>
    <row r="68" spans="2:47" x14ac:dyDescent="0.2">
      <c r="B68" s="84"/>
      <c r="C68" s="27"/>
      <c r="D68" s="27"/>
      <c r="E68" s="99">
        <f>E32</f>
        <v>2020</v>
      </c>
      <c r="F68" s="100">
        <f>F32</f>
        <v>2019</v>
      </c>
      <c r="G68" s="101"/>
      <c r="H68" s="102" t="str">
        <f>H32</f>
        <v>met 2019</v>
      </c>
      <c r="I68" s="99">
        <f>I32</f>
        <v>2020</v>
      </c>
      <c r="J68" s="100">
        <f>J32</f>
        <v>2019</v>
      </c>
      <c r="K68" s="38"/>
      <c r="L68" s="46" t="str">
        <f>L32</f>
        <v>met 2019</v>
      </c>
      <c r="M68" s="27"/>
      <c r="N68" s="27"/>
      <c r="O68" s="27"/>
      <c r="P68" s="42" t="s">
        <v>24</v>
      </c>
      <c r="Q68" s="58" t="s">
        <v>27</v>
      </c>
      <c r="R68" s="58"/>
      <c r="S68" s="62"/>
      <c r="T68" s="42"/>
      <c r="U68" s="58"/>
      <c r="V68" s="58"/>
      <c r="W68" s="55"/>
      <c r="X68" s="42"/>
      <c r="AB68" s="9"/>
      <c r="AC68" s="9"/>
      <c r="AD68" s="10"/>
      <c r="AE68" s="13"/>
      <c r="AF68" s="9"/>
      <c r="AG68" s="9"/>
      <c r="AH68" s="10"/>
      <c r="AI68" s="13"/>
      <c r="AN68" s="9"/>
      <c r="AO68" s="9"/>
      <c r="AP68" s="11"/>
      <c r="AR68" s="9"/>
      <c r="AS68" s="9"/>
      <c r="AT68" s="10"/>
    </row>
    <row r="69" spans="2:47" ht="3" customHeight="1" x14ac:dyDescent="0.2">
      <c r="B69" s="84"/>
      <c r="C69" s="27"/>
      <c r="D69" s="65"/>
      <c r="E69" s="103"/>
      <c r="F69" s="103"/>
      <c r="G69" s="55"/>
      <c r="H69" s="56"/>
      <c r="I69" s="104"/>
      <c r="J69" s="103"/>
      <c r="K69" s="55"/>
      <c r="L69" s="56"/>
      <c r="M69" s="27"/>
      <c r="N69" s="27"/>
      <c r="O69" s="27"/>
      <c r="P69" s="42"/>
      <c r="Q69" s="84"/>
      <c r="R69" s="58"/>
      <c r="S69" s="59"/>
      <c r="T69" s="86"/>
      <c r="U69" s="58"/>
      <c r="V69" s="58"/>
      <c r="W69" s="55"/>
      <c r="X69" s="86"/>
      <c r="AB69" s="9"/>
      <c r="AC69" s="9"/>
      <c r="AF69" s="9"/>
      <c r="AG69" s="9"/>
      <c r="AU69" s="13"/>
    </row>
    <row r="70" spans="2:47" x14ac:dyDescent="0.2">
      <c r="B70" s="84"/>
      <c r="C70" s="27"/>
      <c r="D70" s="28" t="s">
        <v>4</v>
      </c>
      <c r="E70" s="74">
        <f>E74+E72</f>
        <v>1233241</v>
      </c>
      <c r="F70" s="71">
        <f>F74+F72</f>
        <v>5386520</v>
      </c>
      <c r="G70" s="72" t="str">
        <f>IF(OR((((E70/F70)*100)-100)&gt;0,(((E70/F70)*100)-100)=0),"+","-")</f>
        <v>-</v>
      </c>
      <c r="H70" s="73">
        <f>ABS(E70/F70-1)</f>
        <v>0.77105051127629709</v>
      </c>
      <c r="I70" s="71">
        <f>I74+I72</f>
        <v>20887174</v>
      </c>
      <c r="J70" s="71">
        <f>J74+J72</f>
        <v>71707144</v>
      </c>
      <c r="K70" s="72" t="str">
        <f>IF(OR((((I70/J70)*100)-100)&gt;0,(((I70/J70)*100)-100)=0),"+","-")</f>
        <v>-</v>
      </c>
      <c r="L70" s="73">
        <f>ABS(I70/J70-1)</f>
        <v>0.70871557790671458</v>
      </c>
      <c r="M70" s="27"/>
      <c r="N70" s="27"/>
      <c r="O70" s="27"/>
      <c r="P70" s="84"/>
      <c r="Q70" s="58" t="s">
        <v>28</v>
      </c>
      <c r="R70" s="84"/>
      <c r="S70" s="84"/>
      <c r="T70" s="84"/>
      <c r="U70" s="84"/>
      <c r="V70" s="84"/>
      <c r="W70" s="84"/>
      <c r="X70" s="42"/>
      <c r="AB70" s="9"/>
      <c r="AC70" s="9"/>
      <c r="AF70" s="9"/>
      <c r="AG70" s="9"/>
      <c r="AN70" s="9"/>
      <c r="AO70" s="9"/>
      <c r="AP70" s="10"/>
      <c r="AQ70" s="13"/>
      <c r="AR70" s="9"/>
      <c r="AS70" s="9"/>
      <c r="AT70" s="11"/>
    </row>
    <row r="71" spans="2:47" ht="3" customHeight="1" x14ac:dyDescent="0.2">
      <c r="B71" s="84"/>
      <c r="C71" s="84"/>
      <c r="D71" s="41"/>
      <c r="E71" s="61"/>
      <c r="F71" s="58"/>
      <c r="G71" s="62"/>
      <c r="H71" s="43"/>
      <c r="I71" s="58"/>
      <c r="J71" s="58"/>
      <c r="K71" s="62"/>
      <c r="L71" s="43"/>
      <c r="M71" s="84"/>
      <c r="N71" s="27"/>
      <c r="O71" s="27"/>
      <c r="P71" s="84"/>
      <c r="Q71" s="84"/>
      <c r="R71" s="84"/>
      <c r="S71" s="84"/>
      <c r="T71" s="84"/>
      <c r="U71" s="84"/>
      <c r="V71" s="84"/>
      <c r="W71" s="84"/>
      <c r="X71" s="42"/>
      <c r="AB71" s="9"/>
      <c r="AC71" s="9"/>
      <c r="AF71" s="9"/>
      <c r="AG71" s="9"/>
      <c r="AT71" s="10"/>
      <c r="AU71" s="13"/>
    </row>
    <row r="72" spans="2:47" x14ac:dyDescent="0.2">
      <c r="B72" s="84"/>
      <c r="C72" s="84"/>
      <c r="D72" s="41" t="s">
        <v>35</v>
      </c>
      <c r="E72" s="61">
        <f>'[1]QV data'!Y15</f>
        <v>114</v>
      </c>
      <c r="F72" s="58">
        <f>'[1]QV data'!M15</f>
        <v>172</v>
      </c>
      <c r="G72" s="59" t="str">
        <f>IF(OR((((E72/F72)*100)-100)&gt;0,(((E72/F72)*100)-100)=0),"+","-")</f>
        <v>-</v>
      </c>
      <c r="H72" s="60">
        <f>ABS(E72/F72-1)</f>
        <v>0.33720930232558144</v>
      </c>
      <c r="I72" s="61">
        <f>SUM('[1]QV data'!$N15:Y15)</f>
        <v>2580</v>
      </c>
      <c r="J72" s="58">
        <f>SUM('[1]QV data'!$B15:M15)</f>
        <v>26665</v>
      </c>
      <c r="K72" s="59" t="str">
        <f>IF(OR((((I72/J72)*100)-100)&gt;0,(((I72/J72)*100)-100)=0),"+","-")</f>
        <v>-</v>
      </c>
      <c r="L72" s="60">
        <f>ABS(I72/J72-1)</f>
        <v>0.90324395274704672</v>
      </c>
      <c r="M72" s="84"/>
      <c r="N72" s="27"/>
      <c r="O72" s="84"/>
      <c r="P72" s="42" t="s">
        <v>30</v>
      </c>
      <c r="Q72" s="58" t="s">
        <v>31</v>
      </c>
      <c r="R72" s="58"/>
      <c r="S72" s="55"/>
      <c r="T72" s="42"/>
      <c r="U72" s="58"/>
      <c r="V72" s="58"/>
      <c r="W72" s="55"/>
      <c r="X72" s="80"/>
      <c r="AA72" s="4"/>
      <c r="AB72" s="14"/>
      <c r="AC72" s="14"/>
      <c r="AD72" s="5"/>
      <c r="AE72" s="4"/>
      <c r="AF72" s="15"/>
      <c r="AG72" s="15"/>
      <c r="AH72" s="5"/>
      <c r="AI72" s="4"/>
    </row>
    <row r="73" spans="2:47" ht="3" customHeight="1" x14ac:dyDescent="0.2">
      <c r="B73" s="84"/>
      <c r="C73" s="84"/>
      <c r="D73" s="41" t="s">
        <v>35</v>
      </c>
      <c r="E73" s="61"/>
      <c r="F73" s="58"/>
      <c r="G73" s="62"/>
      <c r="H73" s="43"/>
      <c r="I73" s="58"/>
      <c r="J73" s="58"/>
      <c r="K73" s="62"/>
      <c r="L73" s="43"/>
      <c r="M73" s="84"/>
      <c r="N73" s="27"/>
      <c r="O73" s="84"/>
      <c r="P73" s="42"/>
      <c r="Q73" s="84"/>
      <c r="R73" s="58"/>
      <c r="S73" s="59"/>
      <c r="T73" s="86"/>
      <c r="U73" s="58"/>
      <c r="V73" s="58"/>
      <c r="W73" s="59"/>
      <c r="X73" s="37"/>
      <c r="AB73" s="14"/>
      <c r="AC73" s="14"/>
      <c r="AD73" s="5"/>
      <c r="AE73" s="4"/>
      <c r="AF73" s="15"/>
      <c r="AG73" s="15"/>
      <c r="AH73" s="5"/>
      <c r="AI73" s="4"/>
      <c r="AU73" s="13"/>
    </row>
    <row r="74" spans="2:47" x14ac:dyDescent="0.2">
      <c r="B74" s="84"/>
      <c r="C74" s="84"/>
      <c r="D74" s="41" t="s">
        <v>37</v>
      </c>
      <c r="E74" s="61">
        <f>+E18-E72</f>
        <v>1233127</v>
      </c>
      <c r="F74" s="58">
        <f>+F18-F72</f>
        <v>5386348</v>
      </c>
      <c r="G74" s="59" t="str">
        <f>IF(OR((((E74/F74)*100)-100)&gt;0,(((E74/F74)*100)-100)=0),"+","-")</f>
        <v>-</v>
      </c>
      <c r="H74" s="60">
        <f>ABS(E74/F74-1)</f>
        <v>0.77106436494634212</v>
      </c>
      <c r="I74" s="58">
        <f>+I18-I72</f>
        <v>20884594</v>
      </c>
      <c r="J74" s="58">
        <f>+J18-J72</f>
        <v>71680479</v>
      </c>
      <c r="K74" s="59" t="str">
        <f>IF(OR((((I74/J74)*100)-100)&gt;0,(((I74/J74)*100)-100)=0),"+","-")</f>
        <v>-</v>
      </c>
      <c r="L74" s="60">
        <f>ABS(I74/J74-1)</f>
        <v>0.70864321372629213</v>
      </c>
      <c r="M74" s="84"/>
      <c r="N74" s="84"/>
      <c r="O74" s="84"/>
      <c r="P74" s="84"/>
      <c r="Q74" s="58" t="s">
        <v>32</v>
      </c>
      <c r="R74" s="84"/>
      <c r="S74" s="84"/>
      <c r="T74" s="84"/>
      <c r="U74" s="84"/>
      <c r="V74" s="84"/>
      <c r="W74" s="84"/>
      <c r="X74" s="37"/>
      <c r="AB74" s="15"/>
      <c r="AC74" s="15"/>
      <c r="AD74" s="5"/>
      <c r="AE74" s="6"/>
      <c r="AF74" s="15"/>
      <c r="AG74" s="15"/>
      <c r="AH74" s="5"/>
      <c r="AI74" s="6"/>
      <c r="AN74" s="9"/>
      <c r="AO74" s="9"/>
      <c r="AR74" s="9"/>
      <c r="AS74" s="9"/>
      <c r="AT74" s="10"/>
    </row>
    <row r="75" spans="2:47" ht="3" customHeight="1" x14ac:dyDescent="0.2">
      <c r="B75" s="84"/>
      <c r="C75" s="84"/>
      <c r="D75" s="41"/>
      <c r="E75" s="61"/>
      <c r="F75" s="58"/>
      <c r="G75" s="55"/>
      <c r="H75" s="43"/>
      <c r="I75" s="58"/>
      <c r="J75" s="58"/>
      <c r="K75" s="55"/>
      <c r="L75" s="43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40"/>
      <c r="AB75" s="15"/>
      <c r="AC75" s="15"/>
      <c r="AD75" s="5"/>
      <c r="AE75" s="6"/>
      <c r="AF75" s="15"/>
      <c r="AG75" s="15"/>
      <c r="AH75" s="5"/>
      <c r="AI75" s="6"/>
      <c r="AT75" s="11"/>
    </row>
    <row r="76" spans="2:47" x14ac:dyDescent="0.2">
      <c r="B76" s="84"/>
      <c r="C76" s="84"/>
      <c r="D76" s="29"/>
      <c r="E76" s="58"/>
      <c r="F76" s="58"/>
      <c r="G76" s="55"/>
      <c r="H76" s="42"/>
      <c r="I76" s="71"/>
      <c r="J76" s="71"/>
      <c r="K76" s="30"/>
      <c r="L76" s="29"/>
      <c r="M76" s="84"/>
      <c r="N76" s="84"/>
      <c r="O76" s="84"/>
      <c r="P76" s="42" t="s">
        <v>21</v>
      </c>
      <c r="Q76" s="58" t="s">
        <v>33</v>
      </c>
      <c r="R76" s="58"/>
      <c r="S76" s="55"/>
      <c r="T76" s="42"/>
      <c r="U76" s="58"/>
      <c r="V76" s="58"/>
      <c r="W76" s="62"/>
      <c r="X76" s="40"/>
      <c r="AB76" s="16"/>
      <c r="AC76" s="16"/>
      <c r="AD76" s="17"/>
      <c r="AE76" s="16"/>
      <c r="AF76" s="16"/>
      <c r="AG76" s="16"/>
      <c r="AH76" s="17"/>
      <c r="AI76" s="16"/>
      <c r="AN76" s="9"/>
      <c r="AO76" s="9"/>
      <c r="AR76" s="9"/>
      <c r="AS76" s="9"/>
      <c r="AT76" s="10"/>
    </row>
    <row r="77" spans="2:47" ht="3" customHeight="1" x14ac:dyDescent="0.2">
      <c r="B77" s="84"/>
      <c r="C77" s="84"/>
      <c r="D77" s="84"/>
      <c r="E77" s="87"/>
      <c r="F77" s="87"/>
      <c r="G77" s="85"/>
      <c r="H77" s="84"/>
      <c r="I77" s="88"/>
      <c r="J77" s="87"/>
      <c r="K77" s="85"/>
      <c r="L77" s="84"/>
      <c r="M77" s="84"/>
      <c r="N77" s="84"/>
      <c r="O77" s="84"/>
      <c r="P77" s="42"/>
      <c r="Q77" s="84"/>
      <c r="R77" s="58"/>
      <c r="S77" s="59"/>
      <c r="T77" s="86"/>
      <c r="U77" s="58"/>
      <c r="V77" s="58"/>
      <c r="W77" s="59"/>
      <c r="X77" s="40"/>
      <c r="AB77" s="18"/>
      <c r="AC77" s="18"/>
      <c r="AE77" s="11"/>
      <c r="AF77" s="18"/>
      <c r="AG77" s="18"/>
      <c r="AI77" s="11"/>
      <c r="AU77" s="13"/>
    </row>
    <row r="78" spans="2:47" x14ac:dyDescent="0.2">
      <c r="B78" s="84"/>
      <c r="C78" s="84"/>
      <c r="D78" s="105" t="s">
        <v>37</v>
      </c>
      <c r="E78" s="74">
        <f>+E74</f>
        <v>1233127</v>
      </c>
      <c r="F78" s="71">
        <f>+F74</f>
        <v>5386348</v>
      </c>
      <c r="G78" s="72" t="str">
        <f>IF(OR((((E78/F78)*100)-100)&gt;0,(((E78/F78)*100)-100)=0),"+","-")</f>
        <v>-</v>
      </c>
      <c r="H78" s="73">
        <f>ABS(E78/F78-1)</f>
        <v>0.77106436494634212</v>
      </c>
      <c r="I78" s="74">
        <f>+I74</f>
        <v>20884594</v>
      </c>
      <c r="J78" s="71">
        <f>+J74</f>
        <v>71680479</v>
      </c>
      <c r="K78" s="72" t="str">
        <f>IF(OR((((I78/J78)*100)-100)&gt;0,(((I78/J78)*100)-100)=0),"+","-")</f>
        <v>-</v>
      </c>
      <c r="L78" s="73">
        <f>ABS(I78/J78-1)</f>
        <v>0.70864321372629213</v>
      </c>
      <c r="M78" s="84"/>
      <c r="N78" s="84"/>
      <c r="O78" s="84"/>
      <c r="P78" s="84"/>
      <c r="Q78" s="58" t="s">
        <v>34</v>
      </c>
      <c r="R78" s="84"/>
      <c r="S78" s="84"/>
      <c r="T78" s="84"/>
      <c r="U78" s="84"/>
      <c r="V78" s="84"/>
      <c r="W78" s="84"/>
      <c r="X78" s="62"/>
      <c r="AB78" s="9"/>
      <c r="AC78" s="9"/>
      <c r="AD78" s="10"/>
      <c r="AE78" s="13"/>
      <c r="AF78" s="9"/>
      <c r="AG78" s="9"/>
      <c r="AH78" s="10"/>
      <c r="AI78" s="13"/>
      <c r="AN78" s="9"/>
      <c r="AO78" s="9"/>
      <c r="AP78" s="10"/>
      <c r="AQ78" s="13"/>
      <c r="AR78" s="9"/>
      <c r="AS78" s="9"/>
    </row>
    <row r="79" spans="2:47" ht="3" customHeight="1" x14ac:dyDescent="0.2">
      <c r="B79" s="84"/>
      <c r="C79" s="84"/>
      <c r="D79" s="106"/>
      <c r="E79" s="61"/>
      <c r="F79" s="58"/>
      <c r="G79" s="62"/>
      <c r="H79" s="43"/>
      <c r="I79" s="61"/>
      <c r="J79" s="58"/>
      <c r="K79" s="62"/>
      <c r="L79" s="43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6"/>
      <c r="AB79" s="9"/>
      <c r="AC79" s="9"/>
      <c r="AD79" s="11"/>
      <c r="AF79" s="9"/>
      <c r="AG79" s="9"/>
      <c r="AH79" s="11"/>
    </row>
    <row r="80" spans="2:47" x14ac:dyDescent="0.2">
      <c r="B80" s="84"/>
      <c r="C80" s="84"/>
      <c r="D80" s="106" t="s">
        <v>17</v>
      </c>
      <c r="E80" s="61">
        <f>'[1]QV data'!Y19</f>
        <v>836153</v>
      </c>
      <c r="F80" s="58">
        <f>'[1]QV data'!M19</f>
        <v>3694378</v>
      </c>
      <c r="G80" s="59" t="str">
        <f>IF(OR((((E80/F80)*100)-100)&gt;0,(((E80/F80)*100)-100)=0),"+","-")</f>
        <v>-</v>
      </c>
      <c r="H80" s="60">
        <f>ABS(E80/F80-1)</f>
        <v>0.77366880162235696</v>
      </c>
      <c r="I80" s="61">
        <f>SUM('[1]QV data'!$N19:Y19)</f>
        <v>15122741</v>
      </c>
      <c r="J80" s="58">
        <f>SUM('[1]QV data'!$B19:M19)</f>
        <v>50542973</v>
      </c>
      <c r="K80" s="59" t="str">
        <f>IF(OR((((I80/J80)*100)-100)&gt;0,(((I80/J80)*100)-100)=0),"+","-")</f>
        <v>-</v>
      </c>
      <c r="L80" s="60">
        <f>ABS(I80/J80-1)</f>
        <v>0.70079439133902954</v>
      </c>
      <c r="M80" s="84"/>
      <c r="N80" s="84"/>
      <c r="O80" s="84"/>
      <c r="P80" s="42" t="s">
        <v>29</v>
      </c>
      <c r="Q80" s="58" t="s">
        <v>36</v>
      </c>
      <c r="R80" s="58"/>
      <c r="S80" s="62"/>
      <c r="T80" s="42"/>
      <c r="U80" s="58"/>
      <c r="V80" s="58"/>
      <c r="W80" s="62"/>
      <c r="X80" s="42"/>
      <c r="AB80" s="9"/>
      <c r="AC80" s="9"/>
      <c r="AD80" s="10"/>
      <c r="AE80" s="13"/>
      <c r="AF80" s="9"/>
      <c r="AG80" s="9"/>
      <c r="AH80" s="10"/>
      <c r="AI80" s="13"/>
      <c r="AN80" s="9"/>
      <c r="AO80" s="9"/>
      <c r="AP80" s="11"/>
      <c r="AR80" s="9"/>
      <c r="AS80" s="9"/>
      <c r="AU80" s="13"/>
    </row>
    <row r="81" spans="2:47" ht="3" customHeight="1" x14ac:dyDescent="0.2">
      <c r="B81" s="84"/>
      <c r="C81" s="84"/>
      <c r="D81" s="106"/>
      <c r="E81" s="61"/>
      <c r="F81" s="58"/>
      <c r="G81" s="62"/>
      <c r="H81" s="43"/>
      <c r="I81" s="61"/>
      <c r="J81" s="58"/>
      <c r="K81" s="62"/>
      <c r="L81" s="43"/>
      <c r="M81" s="84"/>
      <c r="N81" s="84"/>
      <c r="O81" s="84"/>
      <c r="P81" s="42"/>
      <c r="Q81" s="84"/>
      <c r="R81" s="58"/>
      <c r="S81" s="59"/>
      <c r="T81" s="86"/>
      <c r="U81" s="58"/>
      <c r="V81" s="58"/>
      <c r="W81" s="59"/>
      <c r="X81" s="86"/>
      <c r="AB81" s="9"/>
      <c r="AC81" s="9"/>
      <c r="AD81" s="11"/>
      <c r="AF81" s="9"/>
      <c r="AG81" s="9"/>
      <c r="AH81" s="11"/>
    </row>
    <row r="82" spans="2:47" x14ac:dyDescent="0.2">
      <c r="B82" s="84"/>
      <c r="C82" s="84"/>
      <c r="D82" s="75" t="s">
        <v>18</v>
      </c>
      <c r="E82" s="76">
        <f>E78-E80</f>
        <v>396974</v>
      </c>
      <c r="F82" s="77">
        <f>F78-F80</f>
        <v>1691970</v>
      </c>
      <c r="G82" s="78" t="str">
        <f>IF(OR((((E82/F82)*100)-100)&gt;0,(((E82/F82)*100)-100)=0),"+","-")</f>
        <v>-</v>
      </c>
      <c r="H82" s="79">
        <f>ABS(E82/F82-1)</f>
        <v>0.76537763671932724</v>
      </c>
      <c r="I82" s="76">
        <f>I78-I80</f>
        <v>5761853</v>
      </c>
      <c r="J82" s="77">
        <f>J78-J80</f>
        <v>21137506</v>
      </c>
      <c r="K82" s="78" t="str">
        <f>IF(OR((((I82/J82)*100)-100)&gt;0,(((I82/J82)*100)-100)=0),"+","-")</f>
        <v>-</v>
      </c>
      <c r="L82" s="79">
        <f>ABS(I82/J82-1)</f>
        <v>0.72741093485674235</v>
      </c>
      <c r="M82" s="84"/>
      <c r="N82" s="84"/>
      <c r="O82" s="84"/>
      <c r="P82" s="84"/>
      <c r="Q82" s="58" t="s">
        <v>38</v>
      </c>
      <c r="R82" s="84"/>
      <c r="S82" s="84"/>
      <c r="T82" s="84"/>
      <c r="U82" s="84"/>
      <c r="V82" s="84"/>
      <c r="W82" s="84"/>
      <c r="X82" s="84"/>
      <c r="AB82" s="9"/>
      <c r="AC82" s="9"/>
      <c r="AD82" s="10"/>
      <c r="AE82" s="13"/>
      <c r="AF82" s="9"/>
      <c r="AG82" s="9"/>
      <c r="AH82" s="10"/>
      <c r="AI82" s="13"/>
      <c r="AN82" s="9"/>
      <c r="AO82" s="9"/>
      <c r="AP82" s="10"/>
      <c r="AQ82" s="13"/>
      <c r="AR82" s="9"/>
      <c r="AS82" s="9"/>
      <c r="AT82" s="10"/>
    </row>
    <row r="83" spans="2:47" ht="3" customHeight="1" x14ac:dyDescent="0.2">
      <c r="B83" s="84"/>
      <c r="C83" s="84"/>
      <c r="D83" s="84"/>
      <c r="E83" s="87"/>
      <c r="F83" s="87"/>
      <c r="G83" s="85"/>
      <c r="H83" s="84"/>
      <c r="I83" s="88"/>
      <c r="J83" s="87"/>
      <c r="K83" s="85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AB83" s="9"/>
      <c r="AC83" s="9"/>
      <c r="AF83" s="9"/>
      <c r="AG83" s="9"/>
    </row>
    <row r="84" spans="2:47" x14ac:dyDescent="0.2">
      <c r="B84" s="84"/>
      <c r="C84" s="84"/>
      <c r="D84" s="84"/>
      <c r="E84" s="87"/>
      <c r="F84" s="87"/>
      <c r="G84" s="85"/>
      <c r="H84" s="84"/>
      <c r="I84" s="88"/>
      <c r="J84" s="87"/>
      <c r="K84" s="85"/>
      <c r="L84" s="84"/>
      <c r="M84" s="84"/>
      <c r="N84" s="84"/>
      <c r="O84" s="84"/>
      <c r="P84" s="42" t="s">
        <v>39</v>
      </c>
      <c r="Q84" s="58" t="s">
        <v>40</v>
      </c>
      <c r="R84" s="58"/>
      <c r="S84" s="62"/>
      <c r="T84" s="42"/>
      <c r="U84" s="58"/>
      <c r="V84" s="58"/>
      <c r="W84" s="55"/>
      <c r="X84" s="42"/>
      <c r="AB84" s="9"/>
      <c r="AC84" s="9"/>
      <c r="AD84" s="10"/>
      <c r="AE84" s="13"/>
      <c r="AF84" s="9"/>
      <c r="AG84" s="9"/>
      <c r="AH84" s="10"/>
      <c r="AI84" s="13"/>
      <c r="AN84" s="9"/>
      <c r="AO84" s="9"/>
      <c r="AP84" s="11"/>
      <c r="AR84" s="9"/>
      <c r="AS84" s="9"/>
      <c r="AT84" s="11"/>
      <c r="AU84" s="13"/>
    </row>
    <row r="85" spans="2:47" ht="3" customHeight="1" x14ac:dyDescent="0.2">
      <c r="B85" s="84"/>
      <c r="C85" s="84"/>
      <c r="D85" s="84"/>
      <c r="E85" s="87"/>
      <c r="F85" s="87"/>
      <c r="G85" s="85"/>
      <c r="H85" s="84"/>
      <c r="I85" s="88"/>
      <c r="J85" s="87"/>
      <c r="K85" s="85"/>
      <c r="L85" s="84"/>
      <c r="M85" s="84"/>
      <c r="N85" s="84"/>
      <c r="O85" s="84"/>
      <c r="P85" s="42"/>
      <c r="Q85" s="84"/>
      <c r="R85" s="58"/>
      <c r="S85" s="59"/>
      <c r="T85" s="86"/>
      <c r="U85" s="58"/>
      <c r="V85" s="58"/>
      <c r="W85" s="55"/>
      <c r="X85" s="86"/>
      <c r="AB85" s="9"/>
      <c r="AC85" s="9"/>
      <c r="AD85" s="11"/>
      <c r="AF85" s="9"/>
      <c r="AG85" s="9"/>
      <c r="AH85" s="11"/>
    </row>
    <row r="86" spans="2:47" x14ac:dyDescent="0.2">
      <c r="B86" s="84"/>
      <c r="C86" s="84"/>
      <c r="D86" s="105" t="s">
        <v>37</v>
      </c>
      <c r="E86" s="74">
        <f>+E74</f>
        <v>1233127</v>
      </c>
      <c r="F86" s="71">
        <f>+F74</f>
        <v>5386348</v>
      </c>
      <c r="G86" s="72" t="str">
        <f>IF(OR((((E86/F86)*100)-100)&gt;0,(((E86/F86)*100)-100)=0),"+","-")</f>
        <v>-</v>
      </c>
      <c r="H86" s="73">
        <f>ABS(E86/F86-1)</f>
        <v>0.77106436494634212</v>
      </c>
      <c r="I86" s="74">
        <f>+I74</f>
        <v>20884594</v>
      </c>
      <c r="J86" s="71">
        <f>+J74</f>
        <v>71680479</v>
      </c>
      <c r="K86" s="72" t="str">
        <f>IF(OR((((I86/J86)*100)-100)&gt;0,(((I86/J86)*100)-100)=0),"+","-")</f>
        <v>-</v>
      </c>
      <c r="L86" s="73">
        <f>ABS(I86/J86-1)</f>
        <v>0.70864321372629213</v>
      </c>
      <c r="M86" s="84"/>
      <c r="N86" s="84"/>
      <c r="O86" s="84"/>
      <c r="P86" s="84"/>
      <c r="Q86" s="58" t="s">
        <v>41</v>
      </c>
      <c r="R86" s="84"/>
      <c r="S86" s="84"/>
      <c r="T86" s="84"/>
      <c r="U86" s="84"/>
      <c r="V86" s="84"/>
      <c r="W86" s="84"/>
      <c r="X86" s="42"/>
      <c r="AB86" s="9"/>
      <c r="AC86" s="9"/>
      <c r="AD86" s="10"/>
      <c r="AE86" s="13"/>
      <c r="AF86" s="9"/>
      <c r="AG86" s="9"/>
      <c r="AH86" s="10"/>
      <c r="AI86" s="13"/>
      <c r="AN86" s="9"/>
      <c r="AO86" s="9"/>
      <c r="AP86" s="10"/>
      <c r="AQ86" s="13"/>
      <c r="AR86" s="9"/>
      <c r="AS86" s="9"/>
      <c r="AT86" s="10"/>
    </row>
    <row r="87" spans="2:47" ht="3" customHeight="1" x14ac:dyDescent="0.2">
      <c r="B87" s="84"/>
      <c r="C87" s="84"/>
      <c r="D87" s="106" t="s">
        <v>49</v>
      </c>
      <c r="E87" s="61"/>
      <c r="F87" s="58"/>
      <c r="G87" s="62"/>
      <c r="H87" s="43"/>
      <c r="I87" s="61"/>
      <c r="J87" s="58"/>
      <c r="K87" s="62"/>
      <c r="L87" s="43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6"/>
      <c r="AB87" s="9"/>
      <c r="AC87" s="9"/>
      <c r="AF87" s="9"/>
      <c r="AG87" s="9"/>
    </row>
    <row r="88" spans="2:47" x14ac:dyDescent="0.2">
      <c r="B88" s="84"/>
      <c r="C88" s="84"/>
      <c r="D88" s="106" t="s">
        <v>49</v>
      </c>
      <c r="E88" s="61">
        <f>E86-E90</f>
        <v>455101</v>
      </c>
      <c r="F88" s="58">
        <f>F86-F90</f>
        <v>3259407</v>
      </c>
      <c r="G88" s="59" t="str">
        <f>IF(OR((((E88/F88)*100)-100)&gt;0,(((E88/F88)*100)-100)=0),"+","-")</f>
        <v>-</v>
      </c>
      <c r="H88" s="60">
        <f>ABS(E88/F88-1)</f>
        <v>0.86037306786173073</v>
      </c>
      <c r="I88" s="61">
        <f>I86-I90</f>
        <v>12099504</v>
      </c>
      <c r="J88" s="58">
        <f>J86-J90</f>
        <v>45807292</v>
      </c>
      <c r="K88" s="59" t="str">
        <f>IF(OR((((I88/J88)*100)-100)&gt;0,(((I88/J88)*100)-100)=0),"+","-")</f>
        <v>-</v>
      </c>
      <c r="L88" s="60">
        <f>ABS(I88/J88-1)</f>
        <v>0.73586074461681772</v>
      </c>
      <c r="M88" s="84"/>
      <c r="N88" s="84"/>
      <c r="O88" s="84"/>
      <c r="P88" s="42" t="s">
        <v>42</v>
      </c>
      <c r="Q88" s="58" t="s">
        <v>43</v>
      </c>
      <c r="R88" s="58"/>
      <c r="S88" s="55"/>
      <c r="T88" s="42"/>
      <c r="U88" s="58"/>
      <c r="V88" s="58"/>
      <c r="W88" s="81"/>
      <c r="X88" s="42"/>
      <c r="AB88" s="9"/>
      <c r="AC88" s="9"/>
      <c r="AF88" s="9"/>
      <c r="AG88" s="9"/>
      <c r="AN88" s="9"/>
      <c r="AO88" s="9"/>
      <c r="AR88" s="9"/>
      <c r="AS88" s="9"/>
      <c r="AT88" s="11"/>
    </row>
    <row r="89" spans="2:47" ht="3" customHeight="1" x14ac:dyDescent="0.2">
      <c r="B89" s="84"/>
      <c r="C89" s="84"/>
      <c r="D89" s="106"/>
      <c r="E89" s="61"/>
      <c r="F89" s="58"/>
      <c r="G89" s="62"/>
      <c r="H89" s="43"/>
      <c r="I89" s="61"/>
      <c r="J89" s="58"/>
      <c r="K89" s="62"/>
      <c r="L89" s="43"/>
      <c r="M89" s="84"/>
      <c r="N89" s="84"/>
      <c r="O89" s="84"/>
      <c r="P89" s="42"/>
      <c r="Q89" s="84"/>
      <c r="R89" s="58"/>
      <c r="S89" s="55"/>
      <c r="T89" s="42"/>
      <c r="U89" s="58"/>
      <c r="V89" s="58"/>
      <c r="W89" s="84"/>
      <c r="X89" s="42"/>
      <c r="AB89" s="9"/>
      <c r="AC89" s="9"/>
      <c r="AF89" s="9"/>
      <c r="AG89" s="9"/>
      <c r="AU89" s="4"/>
    </row>
    <row r="90" spans="2:47" x14ac:dyDescent="0.2">
      <c r="B90" s="84"/>
      <c r="C90" s="84"/>
      <c r="D90" s="75" t="s">
        <v>50</v>
      </c>
      <c r="E90" s="76">
        <f>'[1]QV data'!Y22</f>
        <v>778026</v>
      </c>
      <c r="F90" s="77">
        <f>'[1]QV data'!M22</f>
        <v>2126941</v>
      </c>
      <c r="G90" s="78" t="str">
        <f>IF(OR((((E90/F90)*100)-100)&gt;0,(((E90/F90)*100)-100)=0),"+","-")</f>
        <v>-</v>
      </c>
      <c r="H90" s="79">
        <f>ABS(E90/F90-1)</f>
        <v>0.63420423979790697</v>
      </c>
      <c r="I90" s="76">
        <f>SUM('[1]QV data'!$N22:Y22)</f>
        <v>8785090</v>
      </c>
      <c r="J90" s="77">
        <f>SUM('[1]QV data'!$B22:M22)</f>
        <v>25873187</v>
      </c>
      <c r="K90" s="78" t="str">
        <f>IF(OR((((I90/J90)*100)-100)&gt;0,(((I90/J90)*100)-100)=0),"+","-")</f>
        <v>-</v>
      </c>
      <c r="L90" s="79">
        <f>ABS(I90/J90-1)</f>
        <v>0.6604558224698025</v>
      </c>
      <c r="M90" s="84"/>
      <c r="N90" s="84"/>
      <c r="O90" s="84"/>
      <c r="P90" s="84"/>
      <c r="Q90" s="58" t="s">
        <v>44</v>
      </c>
      <c r="R90" s="84"/>
      <c r="S90" s="84"/>
      <c r="T90" s="84"/>
      <c r="U90" s="84"/>
      <c r="V90" s="84"/>
      <c r="W90" s="38"/>
      <c r="X90" s="80"/>
      <c r="AB90" s="9"/>
      <c r="AC90" s="9"/>
      <c r="AD90" s="10"/>
      <c r="AE90" s="13"/>
      <c r="AF90" s="9"/>
      <c r="AG90" s="9"/>
      <c r="AH90" s="10"/>
      <c r="AI90" s="13"/>
      <c r="AN90" s="9"/>
      <c r="AO90" s="9"/>
      <c r="AR90" s="9"/>
      <c r="AS90" s="9"/>
      <c r="AT90" s="10"/>
      <c r="AU90" s="4"/>
    </row>
    <row r="91" spans="2:47" ht="3" customHeight="1" x14ac:dyDescent="0.2">
      <c r="B91" s="84"/>
      <c r="C91" s="84"/>
      <c r="D91" s="84"/>
      <c r="E91" s="84"/>
      <c r="F91" s="84"/>
      <c r="G91" s="85"/>
      <c r="H91" s="84"/>
      <c r="I91" s="87"/>
      <c r="J91" s="87"/>
      <c r="K91" s="85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38"/>
      <c r="X91" s="84"/>
      <c r="AB91" s="9"/>
      <c r="AC91" s="9"/>
      <c r="AD91" s="11"/>
      <c r="AF91" s="9"/>
      <c r="AG91" s="9"/>
      <c r="AH91" s="11"/>
    </row>
    <row r="92" spans="2:47" x14ac:dyDescent="0.2">
      <c r="B92" s="84"/>
      <c r="C92" s="84"/>
      <c r="D92" s="84"/>
      <c r="E92" s="84"/>
      <c r="F92" s="84"/>
      <c r="G92" s="85"/>
      <c r="H92" s="84"/>
      <c r="I92" s="87"/>
      <c r="J92" s="87"/>
      <c r="K92" s="85"/>
      <c r="L92" s="84"/>
      <c r="M92" s="84"/>
      <c r="N92" s="84"/>
      <c r="O92" s="84"/>
      <c r="P92" s="80"/>
      <c r="Q92" s="88" t="s">
        <v>45</v>
      </c>
      <c r="R92" s="88"/>
      <c r="S92" s="81"/>
      <c r="T92" s="80"/>
      <c r="U92" s="88"/>
      <c r="V92" s="88"/>
      <c r="W92" s="38"/>
      <c r="X92" s="84"/>
      <c r="AB92" s="9"/>
      <c r="AC92" s="9"/>
      <c r="AD92" s="10"/>
      <c r="AE92" s="13"/>
      <c r="AF92" s="9"/>
      <c r="AG92" s="9"/>
      <c r="AH92" s="10"/>
      <c r="AI92" s="13"/>
      <c r="AN92" s="9"/>
      <c r="AO92" s="9"/>
      <c r="AR92" s="9"/>
      <c r="AS92" s="9"/>
      <c r="AU92" s="6"/>
    </row>
    <row r="93" spans="2:47" ht="3" customHeight="1" x14ac:dyDescent="0.2">
      <c r="B93" s="84"/>
      <c r="C93" s="84"/>
      <c r="D93" s="84"/>
      <c r="E93" s="84"/>
      <c r="F93" s="84"/>
      <c r="G93" s="85"/>
      <c r="H93" s="84"/>
      <c r="I93" s="87"/>
      <c r="J93" s="87"/>
      <c r="K93" s="85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38"/>
      <c r="X93" s="84"/>
      <c r="AB93" s="9"/>
      <c r="AC93" s="9"/>
      <c r="AD93" s="11"/>
      <c r="AF93" s="9"/>
      <c r="AG93" s="9"/>
      <c r="AH93" s="11"/>
      <c r="AU93" s="6"/>
    </row>
    <row r="94" spans="2:47" x14ac:dyDescent="0.2">
      <c r="B94" s="84"/>
      <c r="C94" s="84"/>
      <c r="D94" s="84" t="s">
        <v>51</v>
      </c>
      <c r="E94" s="84"/>
      <c r="F94" s="84"/>
      <c r="G94" s="85"/>
      <c r="H94" s="84"/>
      <c r="I94" s="87"/>
      <c r="J94" s="87"/>
      <c r="K94" s="85"/>
      <c r="L94" s="84"/>
      <c r="M94" s="84"/>
      <c r="N94" s="84"/>
      <c r="O94" s="84"/>
      <c r="P94" s="42" t="s">
        <v>46</v>
      </c>
      <c r="Q94" s="58" t="s">
        <v>47</v>
      </c>
      <c r="R94" s="94"/>
      <c r="S94" s="38"/>
      <c r="T94" s="37"/>
      <c r="U94" s="96"/>
      <c r="V94" s="96"/>
      <c r="W94" s="38"/>
      <c r="X94" s="84"/>
      <c r="AB94" s="9"/>
      <c r="AC94" s="9"/>
      <c r="AD94" s="10"/>
      <c r="AE94" s="13"/>
      <c r="AF94" s="9"/>
      <c r="AG94" s="9"/>
      <c r="AH94" s="10"/>
      <c r="AI94" s="13"/>
      <c r="AN94" s="9"/>
      <c r="AO94" s="14"/>
      <c r="AP94" s="5"/>
      <c r="AQ94" s="4"/>
      <c r="AR94" s="15"/>
      <c r="AS94" s="15"/>
      <c r="AU94" s="6"/>
    </row>
    <row r="95" spans="2:47" ht="3" customHeight="1" x14ac:dyDescent="0.2">
      <c r="B95" s="84"/>
      <c r="C95" s="84"/>
      <c r="D95" s="84"/>
      <c r="E95" s="84"/>
      <c r="F95" s="84"/>
      <c r="G95" s="85"/>
      <c r="H95" s="84"/>
      <c r="I95" s="87"/>
      <c r="J95" s="87"/>
      <c r="K95" s="85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55"/>
      <c r="X95" s="84"/>
      <c r="AB95" s="9"/>
      <c r="AC95" s="9"/>
      <c r="AF95" s="9"/>
      <c r="AG95" s="9"/>
    </row>
    <row r="96" spans="2:47" x14ac:dyDescent="0.2">
      <c r="B96" s="84"/>
      <c r="C96" s="84"/>
      <c r="D96" s="84"/>
      <c r="E96" s="84"/>
      <c r="F96" s="84"/>
      <c r="G96" s="85"/>
      <c r="H96" s="84"/>
      <c r="I96" s="87"/>
      <c r="J96" s="87"/>
      <c r="K96" s="85"/>
      <c r="L96" s="84"/>
      <c r="M96" s="84"/>
      <c r="N96" s="84"/>
      <c r="O96" s="84"/>
      <c r="P96" s="42" t="s">
        <v>2</v>
      </c>
      <c r="Q96" s="58" t="s">
        <v>48</v>
      </c>
      <c r="R96" s="94"/>
      <c r="S96" s="38"/>
      <c r="T96" s="37"/>
      <c r="U96" s="96"/>
      <c r="V96" s="96"/>
      <c r="W96" s="59"/>
      <c r="X96" s="84"/>
      <c r="AB96" s="9"/>
      <c r="AC96" s="9"/>
      <c r="AF96" s="9"/>
      <c r="AG96" s="9"/>
      <c r="AN96" s="9"/>
      <c r="AO96" s="14"/>
      <c r="AP96" s="5"/>
      <c r="AQ96" s="4"/>
      <c r="AR96" s="15"/>
      <c r="AS96" s="15"/>
      <c r="AU96" s="11"/>
    </row>
    <row r="97" spans="2:48" ht="3" customHeight="1" x14ac:dyDescent="0.2">
      <c r="B97" s="84"/>
      <c r="C97" s="84"/>
      <c r="D97" s="84"/>
      <c r="E97" s="84"/>
      <c r="F97" s="84"/>
      <c r="G97" s="85"/>
      <c r="H97" s="84"/>
      <c r="I97" s="87"/>
      <c r="J97" s="87"/>
      <c r="K97" s="85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AB97" s="9"/>
      <c r="AC97" s="9"/>
      <c r="AF97" s="9"/>
      <c r="AG97" s="9"/>
    </row>
    <row r="98" spans="2:48" x14ac:dyDescent="0.2">
      <c r="B98" s="84"/>
      <c r="C98" s="84"/>
      <c r="D98" s="84"/>
      <c r="E98" s="84"/>
      <c r="F98" s="84"/>
      <c r="G98" s="85"/>
      <c r="H98" s="84"/>
      <c r="I98" s="87"/>
      <c r="J98" s="87"/>
      <c r="K98" s="85"/>
      <c r="L98" s="84"/>
      <c r="M98" s="84"/>
      <c r="N98" s="84"/>
      <c r="O98" s="84"/>
      <c r="P98" s="42"/>
      <c r="Q98" s="107" t="s">
        <v>55</v>
      </c>
      <c r="R98" s="96"/>
      <c r="S98" s="38"/>
      <c r="T98" s="40"/>
      <c r="U98" s="96"/>
      <c r="V98" s="96"/>
      <c r="W98" s="84"/>
      <c r="X98" s="84"/>
      <c r="AB98" s="9"/>
      <c r="AC98" s="9"/>
      <c r="AD98" s="10"/>
      <c r="AE98" s="13"/>
      <c r="AF98" s="9"/>
      <c r="AG98" s="9"/>
      <c r="AH98" s="10"/>
      <c r="AI98" s="13"/>
      <c r="AN98" s="19"/>
      <c r="AO98" s="15"/>
      <c r="AP98" s="5"/>
      <c r="AQ98" s="6"/>
      <c r="AR98" s="15"/>
      <c r="AS98" s="15"/>
      <c r="AT98" s="5"/>
      <c r="AU98" s="13"/>
    </row>
    <row r="99" spans="2:48" ht="3" customHeight="1" x14ac:dyDescent="0.2">
      <c r="B99" s="84"/>
      <c r="C99" s="84"/>
      <c r="D99" s="84"/>
      <c r="E99" s="84"/>
      <c r="F99" s="84"/>
      <c r="G99" s="85"/>
      <c r="H99" s="84"/>
      <c r="I99" s="87"/>
      <c r="J99" s="87"/>
      <c r="K99" s="85"/>
      <c r="L99" s="84"/>
      <c r="M99" s="84"/>
      <c r="N99" s="84"/>
      <c r="O99" s="84"/>
      <c r="P99" s="42"/>
      <c r="Q99" s="84"/>
      <c r="R99" s="96"/>
      <c r="S99" s="38"/>
      <c r="T99" s="40"/>
      <c r="U99" s="96"/>
      <c r="V99" s="96"/>
      <c r="W99" s="84"/>
      <c r="X99" s="84"/>
      <c r="AB99" s="9"/>
      <c r="AC99" s="9"/>
      <c r="AD99" s="11"/>
      <c r="AF99" s="9"/>
      <c r="AG99" s="9"/>
      <c r="AH99" s="11"/>
    </row>
    <row r="100" spans="2:48" x14ac:dyDescent="0.2">
      <c r="B100" s="84"/>
      <c r="C100" s="84"/>
      <c r="D100" s="84"/>
      <c r="E100" s="84"/>
      <c r="F100" s="84"/>
      <c r="G100" s="85"/>
      <c r="H100" s="84"/>
      <c r="I100" s="87"/>
      <c r="J100" s="87"/>
      <c r="K100" s="85"/>
      <c r="L100" s="84"/>
      <c r="M100" s="84"/>
      <c r="N100" s="84"/>
      <c r="O100" s="84"/>
      <c r="P100" s="84"/>
      <c r="Q100" s="107" t="s">
        <v>56</v>
      </c>
      <c r="R100" s="84"/>
      <c r="S100" s="84"/>
      <c r="T100" s="84"/>
      <c r="U100" s="84"/>
      <c r="V100" s="84"/>
      <c r="W100" s="84"/>
      <c r="X100" s="84"/>
      <c r="Y100" s="10"/>
      <c r="Z100" s="13"/>
      <c r="AD100" s="7"/>
      <c r="AE100" s="19"/>
      <c r="AF100" s="15"/>
      <c r="AG100" s="5"/>
      <c r="AH100" s="6"/>
      <c r="AI100" s="15"/>
      <c r="AJ100" s="15"/>
      <c r="AK100" s="5"/>
      <c r="AL100" s="13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3" customHeight="1" x14ac:dyDescent="0.2">
      <c r="B101" s="84"/>
      <c r="C101" s="84"/>
      <c r="D101" s="84"/>
      <c r="E101" s="84"/>
      <c r="F101" s="84"/>
      <c r="G101" s="85"/>
      <c r="H101" s="84"/>
      <c r="I101" s="87"/>
      <c r="J101" s="87"/>
      <c r="K101" s="85"/>
      <c r="L101" s="84"/>
      <c r="M101" s="84"/>
      <c r="N101" s="84"/>
      <c r="O101" s="84"/>
      <c r="P101" s="42"/>
      <c r="Q101" s="84"/>
      <c r="R101" s="103"/>
      <c r="S101" s="55"/>
      <c r="T101" s="62"/>
      <c r="U101" s="103"/>
      <c r="V101" s="103"/>
      <c r="W101" s="84"/>
      <c r="X101" s="84"/>
      <c r="Y101" s="11"/>
      <c r="AD101" s="7"/>
      <c r="AG101" s="8"/>
      <c r="AH101" s="7"/>
      <c r="AK101" s="5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x14ac:dyDescent="0.2">
      <c r="B102" s="84"/>
      <c r="C102" s="84"/>
      <c r="D102" s="84"/>
      <c r="E102" s="84"/>
      <c r="F102" s="84"/>
      <c r="G102" s="85"/>
      <c r="H102" s="84"/>
      <c r="I102" s="87"/>
      <c r="J102" s="87"/>
      <c r="K102" s="85"/>
      <c r="L102" s="84"/>
      <c r="M102" s="84"/>
      <c r="N102" s="84"/>
      <c r="O102" s="84"/>
      <c r="P102" s="84"/>
      <c r="Q102" s="107"/>
      <c r="R102" s="84"/>
      <c r="S102" s="84"/>
      <c r="T102" s="84"/>
      <c r="U102" s="84"/>
      <c r="V102" s="84"/>
      <c r="W102" s="84"/>
      <c r="X102" s="84"/>
      <c r="Y102" s="10"/>
      <c r="Z102" s="13"/>
      <c r="AD102" s="7"/>
      <c r="AG102" s="8"/>
      <c r="AH102" s="7"/>
      <c r="AK102" s="5"/>
      <c r="AL102" s="13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3" customHeight="1" x14ac:dyDescent="0.2">
      <c r="B103" s="84"/>
      <c r="C103" s="84"/>
      <c r="D103" s="84"/>
      <c r="E103" s="84"/>
      <c r="F103" s="84"/>
      <c r="G103" s="85"/>
      <c r="H103" s="84"/>
      <c r="I103" s="84"/>
      <c r="J103" s="84"/>
      <c r="K103" s="85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"/>
      <c r="AD103" s="7"/>
      <c r="AG103" s="8"/>
      <c r="AH103" s="7"/>
      <c r="AK103" s="8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x14ac:dyDescent="0.2">
      <c r="B104" s="84"/>
      <c r="C104" s="84"/>
      <c r="D104" s="84"/>
      <c r="E104" s="84"/>
      <c r="F104" s="84"/>
      <c r="G104" s="85"/>
      <c r="H104" s="84"/>
      <c r="I104" s="84"/>
      <c r="J104" s="84"/>
      <c r="K104" s="85"/>
      <c r="L104" s="84"/>
      <c r="M104" s="84"/>
      <c r="N104" s="84"/>
      <c r="O104" s="84"/>
      <c r="P104" s="84"/>
      <c r="Q104" s="107"/>
      <c r="R104" s="84"/>
      <c r="S104" s="84"/>
      <c r="T104" s="84"/>
      <c r="U104" s="84"/>
      <c r="V104" s="84"/>
      <c r="W104" s="84"/>
      <c r="X104" s="84"/>
      <c r="Y104" s="8"/>
      <c r="AD104" s="7"/>
      <c r="AE104" s="19"/>
      <c r="AF104" s="9"/>
      <c r="AG104" s="10"/>
      <c r="AH104" s="13"/>
      <c r="AI104" s="9"/>
      <c r="AJ104" s="9"/>
      <c r="AK104" s="8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3" customHeight="1" x14ac:dyDescent="0.2">
      <c r="B105" s="84"/>
      <c r="C105" s="84"/>
      <c r="D105" s="84"/>
      <c r="E105" s="84"/>
      <c r="F105" s="84"/>
      <c r="G105" s="85"/>
      <c r="H105" s="84"/>
      <c r="I105" s="84"/>
      <c r="J105" s="84"/>
      <c r="K105" s="85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"/>
      <c r="AD105" s="7"/>
      <c r="AE105" s="14"/>
      <c r="AF105" s="9"/>
      <c r="AG105" s="10"/>
      <c r="AH105" s="13"/>
      <c r="AI105" s="9"/>
      <c r="AJ105" s="9"/>
      <c r="AK105" s="8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x14ac:dyDescent="0.2">
      <c r="B106" s="84"/>
      <c r="C106" s="84"/>
      <c r="D106" s="84"/>
      <c r="E106" s="84"/>
      <c r="F106" s="84"/>
      <c r="G106" s="85"/>
      <c r="H106" s="84"/>
      <c r="I106" s="84"/>
      <c r="J106" s="84"/>
      <c r="K106" s="85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"/>
      <c r="AD106" s="7"/>
      <c r="AG106" s="8"/>
      <c r="AH106" s="7"/>
      <c r="AK106" s="1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3" customHeight="1" x14ac:dyDescent="0.2">
      <c r="B107" s="84"/>
      <c r="C107" s="84"/>
      <c r="D107" s="84"/>
      <c r="E107" s="84"/>
      <c r="F107" s="84"/>
      <c r="G107" s="85"/>
      <c r="H107" s="84"/>
      <c r="I107" s="84"/>
      <c r="J107" s="84"/>
      <c r="K107" s="85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"/>
      <c r="AD107" s="7"/>
      <c r="AG107" s="8"/>
      <c r="AH107" s="7"/>
      <c r="AK107" s="8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x14ac:dyDescent="0.2">
      <c r="B108" s="84"/>
      <c r="C108" s="84"/>
      <c r="D108" s="84"/>
      <c r="E108" s="84"/>
      <c r="F108" s="84"/>
      <c r="G108" s="85"/>
      <c r="H108" s="84"/>
      <c r="I108" s="84"/>
      <c r="J108" s="84"/>
      <c r="K108" s="85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"/>
      <c r="AD108" s="7"/>
      <c r="AG108" s="8"/>
      <c r="AH108" s="7"/>
      <c r="AK108" s="8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x14ac:dyDescent="0.2">
      <c r="B109" s="84"/>
      <c r="C109" s="84"/>
      <c r="D109" s="84"/>
      <c r="E109" s="84"/>
      <c r="F109" s="84"/>
      <c r="G109" s="85"/>
      <c r="H109" s="84"/>
      <c r="I109" s="84"/>
      <c r="J109" s="84"/>
      <c r="K109" s="85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"/>
      <c r="AD109" s="7"/>
      <c r="AG109" s="8"/>
      <c r="AH109" s="7"/>
      <c r="AK109" s="8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x14ac:dyDescent="0.2">
      <c r="B110" s="84"/>
      <c r="C110" s="84"/>
      <c r="D110" s="84"/>
      <c r="E110" s="84"/>
      <c r="F110" s="84"/>
      <c r="G110" s="85"/>
      <c r="H110" s="84"/>
      <c r="I110" s="84"/>
      <c r="J110" s="84"/>
      <c r="K110" s="85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AF110" s="9"/>
      <c r="AG110" s="9"/>
      <c r="AR110" s="9"/>
      <c r="AS110" s="9"/>
    </row>
    <row r="111" spans="2:48" x14ac:dyDescent="0.2">
      <c r="B111" s="84"/>
      <c r="C111" s="84"/>
      <c r="D111" s="84"/>
      <c r="E111" s="84"/>
      <c r="F111" s="84"/>
      <c r="G111" s="85"/>
      <c r="H111" s="84"/>
      <c r="I111" s="84"/>
      <c r="J111" s="84"/>
      <c r="K111" s="85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AF111" s="9"/>
      <c r="AG111" s="9"/>
      <c r="AR111" s="9"/>
      <c r="AS111" s="9"/>
    </row>
    <row r="112" spans="2:48" x14ac:dyDescent="0.2">
      <c r="H112" s="12"/>
      <c r="I112" s="12"/>
      <c r="AF112" s="9"/>
      <c r="AG112" s="9"/>
      <c r="AR112" s="9"/>
      <c r="AS112" s="9"/>
    </row>
    <row r="113" spans="8:45" x14ac:dyDescent="0.2">
      <c r="H113" s="12"/>
      <c r="I113" s="12"/>
      <c r="AF113" s="9"/>
      <c r="AG113" s="9"/>
      <c r="AR113" s="9"/>
      <c r="AS113" s="9"/>
    </row>
    <row r="114" spans="8:45" x14ac:dyDescent="0.2">
      <c r="H114" s="12"/>
      <c r="I114" s="12"/>
      <c r="AF114" s="9"/>
      <c r="AG114" s="9"/>
      <c r="AR114" s="9"/>
      <c r="AS114" s="9"/>
    </row>
    <row r="115" spans="8:45" x14ac:dyDescent="0.2">
      <c r="AR115" s="9"/>
      <c r="AS115" s="9"/>
    </row>
    <row r="502" spans="3:3" x14ac:dyDescent="0.2">
      <c r="C502" s="2"/>
    </row>
  </sheetData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2021-01-13T08:17:08Z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7ac88-813e-467d-90ba-6ce279e3edc8_Enabled">
    <vt:lpwstr>true</vt:lpwstr>
  </property>
  <property fmtid="{D5CDD505-2E9C-101B-9397-08002B2CF9AE}" pid="3" name="MSIP_Label_5237ac88-813e-467d-90ba-6ce279e3edc8_SetDate">
    <vt:lpwstr>2020-10-14T06:34:48Z</vt:lpwstr>
  </property>
  <property fmtid="{D5CDD505-2E9C-101B-9397-08002B2CF9AE}" pid="4" name="MSIP_Label_5237ac88-813e-467d-90ba-6ce279e3edc8_Method">
    <vt:lpwstr>Standard</vt:lpwstr>
  </property>
  <property fmtid="{D5CDD505-2E9C-101B-9397-08002B2CF9AE}" pid="5" name="MSIP_Label_5237ac88-813e-467d-90ba-6ce279e3edc8_Name">
    <vt:lpwstr>5237ac88-813e-467d-90ba-6ce279e3edc8</vt:lpwstr>
  </property>
  <property fmtid="{D5CDD505-2E9C-101B-9397-08002B2CF9AE}" pid="6" name="MSIP_Label_5237ac88-813e-467d-90ba-6ce279e3edc8_SiteId">
    <vt:lpwstr>27776982-d882-41b2-95ac-322f28d5a2ce</vt:lpwstr>
  </property>
  <property fmtid="{D5CDD505-2E9C-101B-9397-08002B2CF9AE}" pid="7" name="MSIP_Label_5237ac88-813e-467d-90ba-6ce279e3edc8_ActionId">
    <vt:lpwstr>6d774c76-7bc3-4716-ad1d-2f7db39e9919</vt:lpwstr>
  </property>
  <property fmtid="{D5CDD505-2E9C-101B-9397-08002B2CF9AE}" pid="8" name="MSIP_Label_5237ac88-813e-467d-90ba-6ce279e3edc8_ContentBits">
    <vt:lpwstr>0</vt:lpwstr>
  </property>
</Properties>
</file>