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Blad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102" i="1" l="1"/>
  <c r="H102" i="1"/>
  <c r="E102" i="1"/>
  <c r="G102" i="1" s="1"/>
  <c r="D98" i="1"/>
  <c r="I92" i="1"/>
  <c r="H92" i="1"/>
  <c r="E92" i="1"/>
  <c r="F92" i="1" s="1"/>
  <c r="D86" i="1"/>
  <c r="I84" i="1"/>
  <c r="H84" i="1"/>
  <c r="J84" i="1" s="1"/>
  <c r="E84" i="1"/>
  <c r="G84" i="1" s="1"/>
  <c r="D82" i="1"/>
  <c r="D90" i="1" s="1"/>
  <c r="I80" i="1"/>
  <c r="H80" i="1"/>
  <c r="E80" i="1"/>
  <c r="D78" i="1"/>
  <c r="D76" i="1"/>
  <c r="I74" i="1"/>
  <c r="H74" i="1"/>
  <c r="E74" i="1"/>
  <c r="D74" i="1"/>
  <c r="I66" i="1"/>
  <c r="H66" i="1"/>
  <c r="E66" i="1"/>
  <c r="G66" i="1" s="1"/>
  <c r="D64" i="1"/>
  <c r="D68" i="1" s="1"/>
  <c r="I58" i="1"/>
  <c r="H58" i="1"/>
  <c r="E58" i="1"/>
  <c r="I56" i="1"/>
  <c r="H56" i="1"/>
  <c r="E56" i="1"/>
  <c r="G56" i="1" s="1"/>
  <c r="U54" i="1"/>
  <c r="T54" i="1"/>
  <c r="Q54" i="1"/>
  <c r="R54" i="1" s="1"/>
  <c r="I54" i="1"/>
  <c r="H54" i="1"/>
  <c r="E54" i="1"/>
  <c r="G54" i="1" s="1"/>
  <c r="U52" i="1"/>
  <c r="T52" i="1"/>
  <c r="Q52" i="1"/>
  <c r="S52" i="1" s="1"/>
  <c r="U50" i="1"/>
  <c r="T50" i="1"/>
  <c r="Q50" i="1"/>
  <c r="D50" i="1"/>
  <c r="U48" i="1"/>
  <c r="T48" i="1"/>
  <c r="Q48" i="1"/>
  <c r="S48" i="1" s="1"/>
  <c r="U46" i="1"/>
  <c r="T46" i="1"/>
  <c r="Q46" i="1"/>
  <c r="R46" i="1" s="1"/>
  <c r="U44" i="1"/>
  <c r="T44" i="1"/>
  <c r="Q44" i="1"/>
  <c r="I44" i="1"/>
  <c r="H44" i="1"/>
  <c r="E44" i="1"/>
  <c r="G44" i="1" s="1"/>
  <c r="D42" i="1"/>
  <c r="D46" i="1" s="1"/>
  <c r="P38" i="1"/>
  <c r="I38" i="1"/>
  <c r="H38" i="1"/>
  <c r="D38" i="1"/>
  <c r="I36" i="1"/>
  <c r="H36" i="1"/>
  <c r="E36" i="1"/>
  <c r="F36" i="1" s="1"/>
  <c r="U34" i="1"/>
  <c r="T34" i="1"/>
  <c r="R34" i="1"/>
  <c r="Q34" i="1"/>
  <c r="D34" i="1"/>
  <c r="S33" i="1"/>
  <c r="U32" i="1"/>
  <c r="T32" i="1"/>
  <c r="Q32" i="1"/>
  <c r="S32" i="1" s="1"/>
  <c r="K32" i="1"/>
  <c r="K76" i="1" s="1"/>
  <c r="I32" i="1"/>
  <c r="I76" i="1" s="1"/>
  <c r="H32" i="1"/>
  <c r="H76" i="1" s="1"/>
  <c r="G32" i="1"/>
  <c r="G76" i="1" s="1"/>
  <c r="E32" i="1"/>
  <c r="E76" i="1" s="1"/>
  <c r="D32" i="1"/>
  <c r="U30" i="1"/>
  <c r="T30" i="1"/>
  <c r="Q30" i="1"/>
  <c r="R30" i="1" s="1"/>
  <c r="I30" i="1"/>
  <c r="H30" i="1"/>
  <c r="E30" i="1"/>
  <c r="D30" i="1"/>
  <c r="U28" i="1"/>
  <c r="T28" i="1"/>
  <c r="Q28" i="1"/>
  <c r="S28" i="1" s="1"/>
  <c r="U26" i="1"/>
  <c r="T26" i="1"/>
  <c r="Q26" i="1"/>
  <c r="S26" i="1" s="1"/>
  <c r="U24" i="1"/>
  <c r="T24" i="1"/>
  <c r="R24" i="1"/>
  <c r="Q24" i="1"/>
  <c r="S24" i="1" s="1"/>
  <c r="I22" i="1"/>
  <c r="H22" i="1"/>
  <c r="E22" i="1"/>
  <c r="G22" i="1" s="1"/>
  <c r="U20" i="1"/>
  <c r="T20" i="1"/>
  <c r="Q20" i="1"/>
  <c r="R20" i="1" s="1"/>
  <c r="I20" i="1"/>
  <c r="E20" i="1"/>
  <c r="G20" i="1" s="1"/>
  <c r="P18" i="1"/>
  <c r="P40" i="1" s="1"/>
  <c r="I18" i="1"/>
  <c r="H18" i="1"/>
  <c r="E18" i="1"/>
  <c r="F18" i="1" s="1"/>
  <c r="U16" i="1"/>
  <c r="T16" i="1"/>
  <c r="S16" i="1"/>
  <c r="W16" i="1" s="1"/>
  <c r="Q16" i="1"/>
  <c r="P16" i="1"/>
  <c r="I16" i="1"/>
  <c r="I50" i="1" s="1"/>
  <c r="H16" i="1"/>
  <c r="H34" i="1" s="1"/>
  <c r="E16" i="1"/>
  <c r="E42" i="1" s="1"/>
  <c r="U14" i="1"/>
  <c r="T14" i="1"/>
  <c r="P14" i="1"/>
  <c r="Q14" i="1" s="1"/>
  <c r="I12" i="1"/>
  <c r="H12" i="1"/>
  <c r="E12" i="1"/>
  <c r="W48" i="1" l="1"/>
  <c r="J56" i="1"/>
  <c r="W28" i="1"/>
  <c r="H82" i="1"/>
  <c r="H90" i="1" s="1"/>
  <c r="K58" i="1"/>
  <c r="G36" i="1"/>
  <c r="F54" i="1"/>
  <c r="H64" i="1"/>
  <c r="H68" i="1" s="1"/>
  <c r="I82" i="1"/>
  <c r="I90" i="1" s="1"/>
  <c r="V28" i="1"/>
  <c r="J36" i="1"/>
  <c r="J44" i="1"/>
  <c r="K56" i="1"/>
  <c r="F84" i="1"/>
  <c r="F102" i="1"/>
  <c r="K38" i="1"/>
  <c r="W44" i="1"/>
  <c r="J18" i="1"/>
  <c r="V48" i="1"/>
  <c r="R52" i="1"/>
  <c r="J58" i="1"/>
  <c r="G92" i="1"/>
  <c r="K18" i="1"/>
  <c r="R28" i="1"/>
  <c r="F56" i="1"/>
  <c r="W32" i="1"/>
  <c r="K36" i="1"/>
  <c r="G16" i="1"/>
  <c r="K80" i="1"/>
  <c r="K84" i="1"/>
  <c r="K20" i="1"/>
  <c r="W52" i="1"/>
  <c r="R48" i="1"/>
  <c r="E46" i="1"/>
  <c r="F42" i="1"/>
  <c r="V20" i="1"/>
  <c r="H50" i="1"/>
  <c r="H42" i="1"/>
  <c r="W24" i="1"/>
  <c r="V24" i="1"/>
  <c r="R26" i="1"/>
  <c r="W30" i="1"/>
  <c r="V30" i="1"/>
  <c r="W50" i="1"/>
  <c r="W54" i="1"/>
  <c r="V54" i="1"/>
  <c r="K92" i="1"/>
  <c r="J92" i="1"/>
  <c r="Q18" i="1"/>
  <c r="Q38" i="1"/>
  <c r="R38" i="1" s="1"/>
  <c r="F20" i="1"/>
  <c r="W20" i="1"/>
  <c r="U38" i="1"/>
  <c r="V26" i="1"/>
  <c r="W34" i="1"/>
  <c r="V34" i="1"/>
  <c r="I42" i="1"/>
  <c r="I34" i="1"/>
  <c r="I64" i="1"/>
  <c r="J16" i="1"/>
  <c r="K54" i="1"/>
  <c r="J54" i="1"/>
  <c r="E82" i="1"/>
  <c r="D100" i="1"/>
  <c r="K16" i="1"/>
  <c r="J22" i="1"/>
  <c r="W26" i="1"/>
  <c r="K44" i="1"/>
  <c r="G58" i="1"/>
  <c r="F58" i="1"/>
  <c r="J20" i="1"/>
  <c r="T18" i="1"/>
  <c r="K102" i="1"/>
  <c r="J102" i="1"/>
  <c r="E34" i="1"/>
  <c r="E64" i="1"/>
  <c r="E50" i="1"/>
  <c r="G18" i="1"/>
  <c r="F16" i="1"/>
  <c r="H98" i="1"/>
  <c r="U18" i="1"/>
  <c r="S20" i="1"/>
  <c r="K22" i="1"/>
  <c r="S30" i="1"/>
  <c r="T38" i="1"/>
  <c r="W46" i="1"/>
  <c r="V46" i="1"/>
  <c r="K66" i="1"/>
  <c r="D94" i="1"/>
  <c r="V32" i="1"/>
  <c r="S34" i="1"/>
  <c r="J38" i="1"/>
  <c r="V44" i="1"/>
  <c r="S46" i="1"/>
  <c r="V50" i="1"/>
  <c r="S54" i="1"/>
  <c r="V52" i="1"/>
  <c r="J66" i="1"/>
  <c r="R32" i="1"/>
  <c r="G42" i="1"/>
  <c r="F44" i="1"/>
  <c r="R44" i="1"/>
  <c r="R50" i="1"/>
  <c r="F22" i="1"/>
  <c r="S44" i="1"/>
  <c r="S50" i="1"/>
  <c r="F64" i="1"/>
  <c r="J80" i="1"/>
  <c r="F66" i="1"/>
  <c r="H78" i="1" l="1"/>
  <c r="H86" i="1"/>
  <c r="I98" i="1"/>
  <c r="J82" i="1"/>
  <c r="I86" i="1"/>
  <c r="K86" i="1" s="1"/>
  <c r="K82" i="1"/>
  <c r="I78" i="1"/>
  <c r="J78" i="1" s="1"/>
  <c r="J64" i="1"/>
  <c r="E68" i="1"/>
  <c r="I100" i="1"/>
  <c r="W38" i="1"/>
  <c r="V38" i="1"/>
  <c r="E38" i="1"/>
  <c r="G34" i="1"/>
  <c r="F34" i="1"/>
  <c r="F50" i="1"/>
  <c r="K64" i="1"/>
  <c r="E90" i="1"/>
  <c r="E98" i="1"/>
  <c r="E86" i="1"/>
  <c r="F82" i="1"/>
  <c r="E78" i="1"/>
  <c r="G82" i="1"/>
  <c r="Q40" i="1"/>
  <c r="F46" i="1"/>
  <c r="U40" i="1"/>
  <c r="J50" i="1"/>
  <c r="K50" i="1"/>
  <c r="H100" i="1"/>
  <c r="J98" i="1"/>
  <c r="K98" i="1"/>
  <c r="I94" i="1"/>
  <c r="H94" i="1"/>
  <c r="K90" i="1"/>
  <c r="J90" i="1"/>
  <c r="T40" i="1"/>
  <c r="V18" i="1"/>
  <c r="W18" i="1"/>
  <c r="R18" i="1"/>
  <c r="J34" i="1"/>
  <c r="I68" i="1"/>
  <c r="J68" i="1" s="1"/>
  <c r="I46" i="1"/>
  <c r="S38" i="1"/>
  <c r="G50" i="1"/>
  <c r="G64" i="1"/>
  <c r="S18" i="1"/>
  <c r="G46" i="1"/>
  <c r="K34" i="1"/>
  <c r="K42" i="1"/>
  <c r="J42" i="1"/>
  <c r="H46" i="1"/>
  <c r="K68" i="1" l="1"/>
  <c r="K78" i="1"/>
  <c r="J86" i="1"/>
  <c r="W40" i="1"/>
  <c r="V40" i="1"/>
  <c r="J94" i="1"/>
  <c r="K94" i="1"/>
  <c r="G38" i="1"/>
  <c r="F38" i="1"/>
  <c r="R40" i="1"/>
  <c r="S40" i="1"/>
  <c r="G86" i="1"/>
  <c r="F86" i="1"/>
  <c r="E100" i="1"/>
  <c r="F98" i="1"/>
  <c r="G98" i="1"/>
  <c r="K46" i="1"/>
  <c r="J46" i="1"/>
  <c r="E94" i="1"/>
  <c r="G90" i="1"/>
  <c r="F90" i="1"/>
  <c r="G68" i="1"/>
  <c r="F68" i="1"/>
  <c r="K100" i="1"/>
  <c r="J100" i="1"/>
  <c r="F78" i="1"/>
  <c r="G78" i="1"/>
  <c r="G94" i="1" l="1"/>
  <c r="F94" i="1"/>
  <c r="G100" i="1"/>
  <c r="F100" i="1"/>
</calcChain>
</file>

<file path=xl/sharedStrings.xml><?xml version="1.0" encoding="utf-8"?>
<sst xmlns="http://schemas.openxmlformats.org/spreadsheetml/2006/main" count="106" uniqueCount="62">
  <si>
    <t>(1)</t>
  </si>
  <si>
    <t xml:space="preserve">        Verkeer en vervoer per maand</t>
  </si>
  <si>
    <t>januari -</t>
  </si>
  <si>
    <t>Verkeer &amp; Vervoer</t>
  </si>
  <si>
    <t>juni</t>
  </si>
  <si>
    <t>vergeleken</t>
  </si>
  <si>
    <t>Vracht</t>
  </si>
  <si>
    <t>met 2019</t>
  </si>
  <si>
    <t>Vliegtuigbewegingen</t>
  </si>
  <si>
    <t>Passagiers (incl. transito)</t>
  </si>
  <si>
    <t>Vracht    (ton)</t>
  </si>
  <si>
    <t>Vracht (ton)</t>
  </si>
  <si>
    <t>Binnenkomend</t>
  </si>
  <si>
    <t>Post (ton)</t>
  </si>
  <si>
    <t>waarvan:</t>
  </si>
  <si>
    <t>Europa (incl. Domestic)</t>
  </si>
  <si>
    <t>Noord-Amerika</t>
  </si>
  <si>
    <t>Latijns Amerika</t>
  </si>
  <si>
    <t>Afrika</t>
  </si>
  <si>
    <t>Midden-Oosten</t>
  </si>
  <si>
    <t>Verre-Oosten</t>
  </si>
  <si>
    <t>Lijndienst</t>
  </si>
  <si>
    <t>Niet lijndienst</t>
  </si>
  <si>
    <t>Uitgaand</t>
  </si>
  <si>
    <t>Europa</t>
  </si>
  <si>
    <t>Intercontinentaal</t>
  </si>
  <si>
    <t>Nachtvluchten</t>
  </si>
  <si>
    <t>Vroege ochtendvluchten</t>
  </si>
  <si>
    <t>Vracht vluchten</t>
  </si>
  <si>
    <t>Definities</t>
  </si>
  <si>
    <t>Een start of landing van een vliegtuig in lijndienst of niet-lijndienst</t>
  </si>
  <si>
    <t>General Aviation</t>
  </si>
  <si>
    <t>in het handelsverkeer.</t>
  </si>
  <si>
    <t>Totaal aantal bewegingen</t>
  </si>
  <si>
    <t>Alle civiele luchtverkeer anders dan in het handelsverkeer, t.b.v. foto's,</t>
  </si>
  <si>
    <t>taxi, opleiding, enz.</t>
  </si>
  <si>
    <t>Passagiers</t>
  </si>
  <si>
    <t>Nacht vluchten</t>
  </si>
  <si>
    <t xml:space="preserve">Vliegtuigbewegingen aankomend of vertrekkend tussen 23.00 uur en </t>
  </si>
  <si>
    <t>06.00 uur.</t>
  </si>
  <si>
    <t>Vliegtuigbeweginen bedoeld voor commercieel transport van</t>
  </si>
  <si>
    <t>alleen goederen en/of post.</t>
  </si>
  <si>
    <t>Transito</t>
  </si>
  <si>
    <t>+</t>
  </si>
  <si>
    <t>Alle passagiers op lijndienst- en niet-lijndienst vluchten inclusief</t>
  </si>
  <si>
    <t>Passagiers  (*)</t>
  </si>
  <si>
    <t>niet-betalende passagiers, bemanning en baby's.</t>
  </si>
  <si>
    <t>O &amp; D passagiers</t>
  </si>
  <si>
    <t>Originating &amp; Destinating passagiers; die passagiers wiens vlucht</t>
  </si>
  <si>
    <t>start of eindigt op Amsterdam Airport Schiphol.</t>
  </si>
  <si>
    <t>Transfer passagiers</t>
  </si>
  <si>
    <t>Passagiers die landen op Amsterdam Airport Schiphol en direct</t>
  </si>
  <si>
    <t>overstappen op een vertrekkende vlucht, met verschillende vliegtuigen</t>
  </si>
  <si>
    <t>en vluchtnummers.</t>
  </si>
  <si>
    <t>Transito passagiers</t>
  </si>
  <si>
    <t>Passagiers welke aankomen en vertrekken met één en hetzelfde vliegtuig</t>
  </si>
  <si>
    <t>Betalende en niet betalende vracht, inclusief express vracht.</t>
  </si>
  <si>
    <t>Goederen die de luchthaven verlaten in hetzelfde vliegtuig als degene</t>
  </si>
  <si>
    <t>O &amp; D</t>
  </si>
  <si>
    <t>waarmee ze aankwamen (transito-vracht), worden niet meegeteld.</t>
  </si>
  <si>
    <t>Transfer</t>
  </si>
  <si>
    <t>(*)  excl. Transito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</si>
</sst>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-* #,##0_-;_-* #,##0\-;_-* &quot;-&quot;??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indexed="22"/>
      <name val="Schiphol Frutiger"/>
      <family val="2"/>
    </font>
    <font>
      <b/>
      <sz val="11"/>
      <name val="Schiphol Frutiger"/>
      <family val="2"/>
    </font>
    <font>
      <b/>
      <sz val="10"/>
      <color indexed="10"/>
      <name val="Arial"/>
      <family val="2"/>
    </font>
    <font>
      <b/>
      <sz val="14"/>
      <name val="Schiphol Frutiger"/>
      <family val="2"/>
    </font>
    <font>
      <b/>
      <sz val="14"/>
      <name val="Arial"/>
      <family val="2"/>
    </font>
    <font>
      <b/>
      <sz val="28"/>
      <name val="Schiphol Frutiger"/>
      <family val="2"/>
    </font>
    <font>
      <b/>
      <sz val="10"/>
      <name val="Arial"/>
      <family val="2"/>
    </font>
    <font>
      <sz val="9"/>
      <name val="Schiphol Frutiger"/>
      <family val="2"/>
    </font>
    <font>
      <sz val="10"/>
      <name val="Schiphol Frutige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6" fillId="2" borderId="0" xfId="0" quotePrefix="1" applyFont="1" applyFill="1"/>
    <xf numFmtId="0" fontId="8" fillId="2" borderId="0" xfId="0" applyFont="1" applyFill="1"/>
    <xf numFmtId="0" fontId="9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9" fillId="2" borderId="1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right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9" fillId="2" borderId="5" xfId="0" applyFont="1" applyFill="1" applyBorder="1"/>
    <xf numFmtId="0" fontId="9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9" fillId="2" borderId="6" xfId="0" applyFont="1" applyFill="1" applyBorder="1"/>
    <xf numFmtId="0" fontId="9" fillId="2" borderId="0" xfId="0" applyFont="1" applyFill="1" applyBorder="1" applyAlignment="1">
      <alignment horizontal="right"/>
    </xf>
    <xf numFmtId="0" fontId="2" fillId="2" borderId="5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9" fillId="2" borderId="5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9" fillId="2" borderId="1" xfId="0" applyFont="1" applyFill="1" applyBorder="1"/>
    <xf numFmtId="0" fontId="9" fillId="2" borderId="2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/>
    <xf numFmtId="0" fontId="9" fillId="2" borderId="7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right"/>
    </xf>
    <xf numFmtId="0" fontId="2" fillId="2" borderId="9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right"/>
    </xf>
    <xf numFmtId="0" fontId="2" fillId="2" borderId="10" xfId="0" applyFont="1" applyFill="1" applyBorder="1"/>
    <xf numFmtId="3" fontId="2" fillId="2" borderId="0" xfId="0" applyNumberFormat="1" applyFont="1" applyFill="1" applyBorder="1"/>
    <xf numFmtId="164" fontId="10" fillId="2" borderId="0" xfId="1" applyNumberFormat="1" applyFont="1" applyFill="1" applyBorder="1" applyAlignment="1">
      <alignment horizontal="right"/>
    </xf>
    <xf numFmtId="165" fontId="10" fillId="2" borderId="6" xfId="0" applyNumberFormat="1" applyFont="1" applyFill="1" applyBorder="1"/>
    <xf numFmtId="3" fontId="2" fillId="2" borderId="5" xfId="0" applyNumberFormat="1" applyFont="1" applyFill="1" applyBorder="1"/>
    <xf numFmtId="0" fontId="2" fillId="2" borderId="0" xfId="0" applyFont="1" applyFill="1" applyBorder="1" applyAlignment="1">
      <alignment horizontal="right"/>
    </xf>
    <xf numFmtId="0" fontId="9" fillId="2" borderId="10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3" fontId="2" fillId="2" borderId="2" xfId="0" applyNumberFormat="1" applyFont="1" applyFill="1" applyBorder="1"/>
    <xf numFmtId="164" fontId="10" fillId="2" borderId="2" xfId="1" applyNumberFormat="1" applyFont="1" applyFill="1" applyBorder="1" applyAlignment="1">
      <alignment horizontal="right"/>
    </xf>
    <xf numFmtId="165" fontId="10" fillId="2" borderId="3" xfId="0" applyNumberFormat="1" applyFont="1" applyFill="1" applyBorder="1"/>
    <xf numFmtId="3" fontId="2" fillId="2" borderId="1" xfId="0" applyNumberFormat="1" applyFont="1" applyFill="1" applyBorder="1"/>
    <xf numFmtId="3" fontId="2" fillId="2" borderId="7" xfId="0" applyNumberFormat="1" applyFont="1" applyFill="1" applyBorder="1"/>
    <xf numFmtId="3" fontId="2" fillId="2" borderId="4" xfId="0" applyNumberFormat="1" applyFont="1" applyFill="1" applyBorder="1"/>
    <xf numFmtId="164" fontId="10" fillId="2" borderId="4" xfId="1" applyNumberFormat="1" applyFont="1" applyFill="1" applyBorder="1" applyAlignment="1">
      <alignment horizontal="right"/>
    </xf>
    <xf numFmtId="165" fontId="10" fillId="2" borderId="8" xfId="0" applyNumberFormat="1" applyFont="1" applyFill="1" applyBorder="1"/>
    <xf numFmtId="0" fontId="2" fillId="2" borderId="11" xfId="0" applyFont="1" applyFill="1" applyBorder="1"/>
    <xf numFmtId="3" fontId="2" fillId="2" borderId="0" xfId="0" applyNumberFormat="1" applyFont="1" applyFill="1"/>
    <xf numFmtId="165" fontId="10" fillId="2" borderId="0" xfId="0" applyNumberFormat="1" applyFont="1" applyFill="1" applyBorder="1"/>
    <xf numFmtId="164" fontId="11" fillId="2" borderId="0" xfId="1" applyNumberFormat="1" applyFont="1" applyFill="1" applyBorder="1" applyAlignment="1">
      <alignment horizontal="right"/>
    </xf>
    <xf numFmtId="165" fontId="11" fillId="2" borderId="0" xfId="0" applyNumberFormat="1" applyFont="1" applyFill="1" applyBorder="1"/>
    <xf numFmtId="3" fontId="9" fillId="2" borderId="1" xfId="0" applyNumberFormat="1" applyFont="1" applyFill="1" applyBorder="1"/>
    <xf numFmtId="3" fontId="9" fillId="2" borderId="2" xfId="0" applyNumberFormat="1" applyFont="1" applyFill="1" applyBorder="1"/>
    <xf numFmtId="3" fontId="9" fillId="2" borderId="1" xfId="0" applyNumberFormat="1" applyFont="1" applyFill="1" applyBorder="1" applyAlignment="1">
      <alignment horizontal="right"/>
    </xf>
    <xf numFmtId="3" fontId="9" fillId="2" borderId="2" xfId="0" applyNumberFormat="1" applyFont="1" applyFill="1" applyBorder="1" applyAlignment="1">
      <alignment horizontal="right"/>
    </xf>
    <xf numFmtId="3" fontId="9" fillId="2" borderId="5" xfId="0" applyNumberFormat="1" applyFont="1" applyFill="1" applyBorder="1"/>
    <xf numFmtId="3" fontId="9" fillId="2" borderId="0" xfId="0" applyNumberFormat="1" applyFont="1" applyFill="1" applyBorder="1"/>
    <xf numFmtId="3" fontId="9" fillId="2" borderId="5" xfId="0" applyNumberFormat="1" applyFont="1" applyFill="1" applyBorder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1" fontId="9" fillId="2" borderId="5" xfId="0" applyNumberFormat="1" applyFont="1" applyFill="1" applyBorder="1" applyAlignment="1">
      <alignment horizontal="right"/>
    </xf>
    <xf numFmtId="1" fontId="9" fillId="2" borderId="0" xfId="0" applyNumberFormat="1" applyFont="1" applyFill="1" applyBorder="1" applyAlignment="1">
      <alignment horizontal="right"/>
    </xf>
    <xf numFmtId="1" fontId="9" fillId="2" borderId="0" xfId="0" applyNumberFormat="1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left"/>
    </xf>
    <xf numFmtId="0" fontId="0" fillId="2" borderId="0" xfId="0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6" fillId="2" borderId="0" xfId="0" quotePrefix="1" applyFont="1" applyFill="1" applyBorder="1"/>
    <xf numFmtId="0" fontId="7" fillId="2" borderId="0" xfId="0" quotePrefix="1" applyFont="1" applyFill="1" applyBorder="1"/>
    <xf numFmtId="0" fontId="8" fillId="2" borderId="0" xfId="0" applyFont="1" applyFill="1" applyBorder="1"/>
    <xf numFmtId="165" fontId="2" fillId="2" borderId="0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676275</xdr:colOff>
      <xdr:row>0</xdr:row>
      <xdr:rowOff>114300</xdr:rowOff>
    </xdr:from>
    <xdr:to>
      <xdr:col>10</xdr:col>
      <xdr:colOff>581025</xdr:colOff>
      <xdr:row>5</xdr:row>
      <xdr:rowOff>95250</xdr:rowOff>
    </xdr:to>
    <xdr:pic>
      <xdr:nvPicPr>
        <xdr:cNvPr id="2" name="Picture 5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0" y="114300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695325</xdr:colOff>
      <xdr:row>1</xdr:row>
      <xdr:rowOff>0</xdr:rowOff>
    </xdr:from>
    <xdr:to>
      <xdr:col>23</xdr:col>
      <xdr:colOff>0</xdr:colOff>
      <xdr:row>5</xdr:row>
      <xdr:rowOff>104775</xdr:rowOff>
    </xdr:to>
    <xdr:pic>
      <xdr:nvPicPr>
        <xdr:cNvPr id="3" name="Picture 6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54050" y="123825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676275</xdr:colOff>
      <xdr:row>0</xdr:row>
      <xdr:rowOff>114300</xdr:rowOff>
    </xdr:from>
    <xdr:to>
      <xdr:col>10</xdr:col>
      <xdr:colOff>581025</xdr:colOff>
      <xdr:row>5</xdr:row>
      <xdr:rowOff>95250</xdr:rowOff>
    </xdr:to>
    <xdr:pic>
      <xdr:nvPicPr>
        <xdr:cNvPr id="6" name="Picture 5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0" y="114300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695325</xdr:colOff>
      <xdr:row>1</xdr:row>
      <xdr:rowOff>0</xdr:rowOff>
    </xdr:from>
    <xdr:to>
      <xdr:col>23</xdr:col>
      <xdr:colOff>0</xdr:colOff>
      <xdr:row>5</xdr:row>
      <xdr:rowOff>104775</xdr:rowOff>
    </xdr:to>
    <xdr:pic>
      <xdr:nvPicPr>
        <xdr:cNvPr id="7" name="Picture 6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54050" y="123825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676275</xdr:colOff>
      <xdr:row>0</xdr:row>
      <xdr:rowOff>114300</xdr:rowOff>
    </xdr:from>
    <xdr:to>
      <xdr:col>10</xdr:col>
      <xdr:colOff>581025</xdr:colOff>
      <xdr:row>5</xdr:row>
      <xdr:rowOff>95250</xdr:rowOff>
    </xdr:to>
    <xdr:pic>
      <xdr:nvPicPr>
        <xdr:cNvPr id="10" name="Picture 5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00750" y="114300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20</xdr:col>
      <xdr:colOff>695325</xdr:colOff>
      <xdr:row>1</xdr:row>
      <xdr:rowOff>0</xdr:rowOff>
    </xdr:from>
    <xdr:to>
      <xdr:col>23</xdr:col>
      <xdr:colOff>0</xdr:colOff>
      <xdr:row>5</xdr:row>
      <xdr:rowOff>104775</xdr:rowOff>
    </xdr:to>
    <xdr:pic>
      <xdr:nvPicPr>
        <xdr:cNvPr id="11" name="Picture 6" descr="Statistics pict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54050" y="123825"/>
          <a:ext cx="101917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95254</xdr:colOff>
      <xdr:row>0</xdr:row>
      <xdr:rowOff>63498</xdr:rowOff>
    </xdr:from>
    <xdr:to>
      <xdr:col>32</xdr:col>
      <xdr:colOff>469905</xdr:colOff>
      <xdr:row>5</xdr:row>
      <xdr:rowOff>182031</xdr:rowOff>
    </xdr:to>
    <xdr:sp macro="" textlink="">
      <xdr:nvSpPr>
        <xdr:cNvPr id="15" name="Tekstvak 9"/>
        <xdr:cNvSpPr txBox="1"/>
      </xdr:nvSpPr>
      <xdr:spPr>
        <a:xfrm>
          <a:off x="15087604" y="63498"/>
          <a:ext cx="5584826" cy="1118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lack" panose="020B0A03040304020203" pitchFamily="34" charset="0"/>
              <a:ea typeface="+mn-ea"/>
              <a:cs typeface="+mn-cs"/>
            </a:rPr>
            <a:t>Amsterdam Airport Schiphol </a:t>
          </a:r>
          <a: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  <a:t> </a:t>
          </a:r>
          <a:b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</a:br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ook" panose="020B0503040304020203" pitchFamily="34" charset="0"/>
              <a:ea typeface="+mn-ea"/>
              <a:cs typeface="+mn-cs"/>
            </a:rPr>
            <a:t>Traffic Analysis &amp; Forecasts</a:t>
          </a:r>
          <a:endParaRPr lang="nl-NL" sz="2800">
            <a:solidFill>
              <a:schemeClr val="bg1"/>
            </a:solidFill>
            <a:latin typeface="Frutiger for Schiphol Black" panose="020B0A03040304020203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21167</xdr:colOff>
      <xdr:row>5</xdr:row>
      <xdr:rowOff>161925</xdr:rowOff>
    </xdr:to>
    <xdr:pic>
      <xdr:nvPicPr>
        <xdr:cNvPr id="16" name="Afbeelding 5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0162"/>
        <a:stretch/>
      </xdr:blipFill>
      <xdr:spPr>
        <a:xfrm>
          <a:off x="0" y="0"/>
          <a:ext cx="14699192" cy="1228725"/>
        </a:xfrm>
        <a:prstGeom prst="rect">
          <a:avLst/>
        </a:prstGeom>
      </xdr:spPr>
    </xdr:pic>
    <xdr:clientData/>
  </xdr:twoCellAnchor>
  <xdr:twoCellAnchor>
    <xdr:from>
      <xdr:col>1</xdr:col>
      <xdr:colOff>95254</xdr:colOff>
      <xdr:row>0</xdr:row>
      <xdr:rowOff>63498</xdr:rowOff>
    </xdr:from>
    <xdr:to>
      <xdr:col>8</xdr:col>
      <xdr:colOff>681572</xdr:colOff>
      <xdr:row>5</xdr:row>
      <xdr:rowOff>182031</xdr:rowOff>
    </xdr:to>
    <xdr:sp macro="" textlink="">
      <xdr:nvSpPr>
        <xdr:cNvPr id="17" name="Tekstvak 9"/>
        <xdr:cNvSpPr txBox="1"/>
      </xdr:nvSpPr>
      <xdr:spPr>
        <a:xfrm>
          <a:off x="409579" y="63498"/>
          <a:ext cx="5596468" cy="1118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lack" panose="020B0A03040304020203" pitchFamily="34" charset="0"/>
              <a:ea typeface="+mn-ea"/>
              <a:cs typeface="+mn-cs"/>
            </a:rPr>
            <a:t>Amsterdam Airport Schiphol </a:t>
          </a:r>
          <a: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  <a:t> </a:t>
          </a:r>
          <a:br>
            <a:rPr lang="nl-NL" sz="2800">
              <a:solidFill>
                <a:schemeClr val="bg1"/>
              </a:solidFill>
              <a:latin typeface="Frutiger for Schiphol Black" panose="020B0A03040304020203" pitchFamily="34" charset="0"/>
            </a:rPr>
          </a:br>
          <a:r>
            <a:rPr lang="nl-NL" sz="2800" b="0" i="0" u="none" strike="noStrike">
              <a:solidFill>
                <a:schemeClr val="bg1"/>
              </a:solidFill>
              <a:effectLst/>
              <a:latin typeface="Frutiger for Schiphol Book" panose="020B0503040304020203" pitchFamily="34" charset="0"/>
              <a:ea typeface="+mn-ea"/>
              <a:cs typeface="+mn-cs"/>
            </a:rPr>
            <a:t>Traffic Analysis &amp; Forecasts</a:t>
          </a:r>
          <a:endParaRPr lang="nl-NL" sz="2800">
            <a:solidFill>
              <a:schemeClr val="bg1"/>
            </a:solidFill>
            <a:latin typeface="Frutiger for Schiphol Black" panose="020B0A03040304020203" pitchFamily="34" charset="0"/>
          </a:endParaRPr>
        </a:p>
      </xdr:txBody>
    </xdr:sp>
    <xdr:clientData/>
  </xdr:twoCellAnchor>
  <xdr:twoCellAnchor editAs="oneCell">
    <xdr:from>
      <xdr:col>16</xdr:col>
      <xdr:colOff>624420</xdr:colOff>
      <xdr:row>101</xdr:row>
      <xdr:rowOff>84663</xdr:rowOff>
    </xdr:from>
    <xdr:to>
      <xdr:col>23</xdr:col>
      <xdr:colOff>210769</xdr:colOff>
      <xdr:row>111</xdr:row>
      <xdr:rowOff>36085</xdr:rowOff>
    </xdr:to>
    <xdr:pic>
      <xdr:nvPicPr>
        <xdr:cNvPr id="18" name="Afbeelding 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59020" y="11352738"/>
          <a:ext cx="3824974" cy="11991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-AVM/TAF/Standaard/Doelgroepen/Maandboek/2020/internet_mnd_2020%20QV%20ba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anden"/>
      <sheetName val="QV data"/>
      <sheetName val="jan"/>
      <sheetName val="feb"/>
      <sheetName val="mrt"/>
      <sheetName val="apr"/>
      <sheetName val="mei"/>
      <sheetName val="jun"/>
      <sheetName val="jul"/>
      <sheetName val="aug"/>
      <sheetName val="sept"/>
      <sheetName val="okt"/>
      <sheetName val="nov"/>
      <sheetName val="dec"/>
    </sheetNames>
    <sheetDataSet>
      <sheetData sheetId="0"/>
      <sheetData sheetId="1">
        <row r="2">
          <cell r="B2">
            <v>37185</v>
          </cell>
          <cell r="C2">
            <v>35195</v>
          </cell>
          <cell r="D2">
            <v>39785</v>
          </cell>
          <cell r="E2">
            <v>41892</v>
          </cell>
          <cell r="F2">
            <v>44707</v>
          </cell>
          <cell r="G2">
            <v>43343</v>
          </cell>
          <cell r="N2">
            <v>37567</v>
          </cell>
          <cell r="O2">
            <v>34992</v>
          </cell>
          <cell r="P2">
            <v>25155</v>
          </cell>
          <cell r="Q2">
            <v>4242</v>
          </cell>
          <cell r="R2">
            <v>5878</v>
          </cell>
          <cell r="S2">
            <v>8118</v>
          </cell>
        </row>
        <row r="3">
          <cell r="B3">
            <v>5005105</v>
          </cell>
          <cell r="C3">
            <v>4843899</v>
          </cell>
          <cell r="D3">
            <v>5637767</v>
          </cell>
          <cell r="E3">
            <v>6106496</v>
          </cell>
          <cell r="F3">
            <v>6441473</v>
          </cell>
          <cell r="G3">
            <v>6502588</v>
          </cell>
          <cell r="N3">
            <v>5074773</v>
          </cell>
          <cell r="O3">
            <v>4719956</v>
          </cell>
          <cell r="P3">
            <v>2476512</v>
          </cell>
          <cell r="Q3">
            <v>126877</v>
          </cell>
          <cell r="R3">
            <v>208286</v>
          </cell>
          <cell r="S3">
            <v>471852</v>
          </cell>
        </row>
        <row r="4">
          <cell r="B4">
            <v>122643.33</v>
          </cell>
          <cell r="C4">
            <v>115796.74</v>
          </cell>
          <cell r="D4">
            <v>144772.65650000001</v>
          </cell>
          <cell r="E4">
            <v>126742.62550000001</v>
          </cell>
          <cell r="F4">
            <v>133647.69209999999</v>
          </cell>
          <cell r="G4">
            <v>123888.07</v>
          </cell>
          <cell r="N4">
            <v>113080.149</v>
          </cell>
          <cell r="O4">
            <v>116292.773</v>
          </cell>
          <cell r="P4">
            <v>120480.86500000001</v>
          </cell>
          <cell r="Q4">
            <v>93254.888999999996</v>
          </cell>
          <cell r="R4">
            <v>104744.96000000001</v>
          </cell>
          <cell r="S4">
            <v>108163.933</v>
          </cell>
        </row>
        <row r="5">
          <cell r="B5">
            <v>1615.29</v>
          </cell>
          <cell r="C5">
            <v>1398.4960000000001</v>
          </cell>
          <cell r="D5">
            <v>1761.4290000000001</v>
          </cell>
          <cell r="E5">
            <v>1747.3620000000001</v>
          </cell>
          <cell r="F5">
            <v>1859.8869999999999</v>
          </cell>
          <cell r="G5">
            <v>1735.721</v>
          </cell>
          <cell r="N5">
            <v>1908.0920000000001</v>
          </cell>
          <cell r="O5">
            <v>1491.386</v>
          </cell>
          <cell r="P5">
            <v>1166.9370000000001</v>
          </cell>
          <cell r="Q5">
            <v>381.51727000000005</v>
          </cell>
          <cell r="R5">
            <v>541.875</v>
          </cell>
          <cell r="S5">
            <v>855.24199999999996</v>
          </cell>
        </row>
        <row r="6">
          <cell r="B6">
            <v>36777</v>
          </cell>
          <cell r="C6">
            <v>34768</v>
          </cell>
          <cell r="D6">
            <v>39404</v>
          </cell>
          <cell r="E6">
            <v>41325</v>
          </cell>
          <cell r="F6">
            <v>43937</v>
          </cell>
          <cell r="G6">
            <v>42661</v>
          </cell>
          <cell r="N6">
            <v>37263</v>
          </cell>
          <cell r="O6">
            <v>34621</v>
          </cell>
          <cell r="P6">
            <v>24619</v>
          </cell>
          <cell r="Q6">
            <v>3852</v>
          </cell>
          <cell r="R6">
            <v>5279</v>
          </cell>
          <cell r="S6">
            <v>7619</v>
          </cell>
        </row>
        <row r="7">
          <cell r="B7">
            <v>408</v>
          </cell>
          <cell r="C7">
            <v>427</v>
          </cell>
          <cell r="D7">
            <v>381</v>
          </cell>
          <cell r="E7">
            <v>567</v>
          </cell>
          <cell r="F7">
            <v>770</v>
          </cell>
          <cell r="N7">
            <v>304</v>
          </cell>
          <cell r="O7">
            <v>371</v>
          </cell>
          <cell r="P7">
            <v>536</v>
          </cell>
          <cell r="Q7">
            <v>390</v>
          </cell>
          <cell r="R7">
            <v>599</v>
          </cell>
        </row>
        <row r="8">
          <cell r="B8">
            <v>29779</v>
          </cell>
          <cell r="C8">
            <v>28522</v>
          </cell>
          <cell r="D8">
            <v>32070</v>
          </cell>
          <cell r="E8">
            <v>34186</v>
          </cell>
          <cell r="F8">
            <v>36811</v>
          </cell>
          <cell r="G8">
            <v>35564</v>
          </cell>
          <cell r="N8">
            <v>30336</v>
          </cell>
          <cell r="O8">
            <v>28414</v>
          </cell>
          <cell r="P8">
            <v>19850</v>
          </cell>
          <cell r="Q8">
            <v>2046</v>
          </cell>
          <cell r="R8">
            <v>2805</v>
          </cell>
          <cell r="S8">
            <v>4659</v>
          </cell>
        </row>
        <row r="10">
          <cell r="B10">
            <v>1088</v>
          </cell>
          <cell r="C10">
            <v>1003</v>
          </cell>
          <cell r="D10">
            <v>1386</v>
          </cell>
          <cell r="E10">
            <v>1473</v>
          </cell>
          <cell r="F10">
            <v>1980</v>
          </cell>
          <cell r="G10">
            <v>2036</v>
          </cell>
          <cell r="N10">
            <v>945</v>
          </cell>
          <cell r="O10">
            <v>1051</v>
          </cell>
          <cell r="P10">
            <v>743</v>
          </cell>
          <cell r="Q10">
            <v>322</v>
          </cell>
          <cell r="R10">
            <v>380</v>
          </cell>
          <cell r="S10">
            <v>498</v>
          </cell>
        </row>
        <row r="11">
          <cell r="B11">
            <v>709</v>
          </cell>
          <cell r="C11">
            <v>647</v>
          </cell>
          <cell r="D11">
            <v>817</v>
          </cell>
          <cell r="E11">
            <v>885</v>
          </cell>
          <cell r="F11">
            <v>1023</v>
          </cell>
          <cell r="G11">
            <v>1017</v>
          </cell>
          <cell r="N11">
            <v>763</v>
          </cell>
          <cell r="O11">
            <v>722</v>
          </cell>
          <cell r="P11">
            <v>582</v>
          </cell>
          <cell r="Q11">
            <v>87</v>
          </cell>
          <cell r="R11">
            <v>170</v>
          </cell>
          <cell r="S11">
            <v>256</v>
          </cell>
        </row>
        <row r="12">
          <cell r="B12">
            <v>1126</v>
          </cell>
          <cell r="C12">
            <v>1061</v>
          </cell>
          <cell r="D12">
            <v>1297</v>
          </cell>
          <cell r="E12">
            <v>1124</v>
          </cell>
          <cell r="F12">
            <v>1225</v>
          </cell>
          <cell r="G12">
            <v>1105</v>
          </cell>
          <cell r="N12">
            <v>1011</v>
          </cell>
          <cell r="O12">
            <v>1072</v>
          </cell>
          <cell r="P12">
            <v>1338</v>
          </cell>
          <cell r="Q12">
            <v>1837</v>
          </cell>
          <cell r="R12">
            <v>2543</v>
          </cell>
          <cell r="S12">
            <v>2473</v>
          </cell>
        </row>
        <row r="13">
          <cell r="B13">
            <v>1339</v>
          </cell>
          <cell r="C13">
            <v>1371</v>
          </cell>
          <cell r="D13">
            <v>1497</v>
          </cell>
          <cell r="E13">
            <v>1648</v>
          </cell>
          <cell r="F13">
            <v>1804</v>
          </cell>
          <cell r="G13">
            <v>1906</v>
          </cell>
          <cell r="N13">
            <v>1312</v>
          </cell>
          <cell r="O13">
            <v>1450</v>
          </cell>
          <cell r="P13">
            <v>1257</v>
          </cell>
          <cell r="Q13">
            <v>712</v>
          </cell>
          <cell r="R13">
            <v>872</v>
          </cell>
          <cell r="S13">
            <v>1102</v>
          </cell>
        </row>
        <row r="15">
          <cell r="B15">
            <v>8974</v>
          </cell>
          <cell r="C15">
            <v>7567</v>
          </cell>
          <cell r="D15">
            <v>7453</v>
          </cell>
          <cell r="E15">
            <v>2486</v>
          </cell>
          <cell r="F15">
            <v>0</v>
          </cell>
          <cell r="G15">
            <v>0</v>
          </cell>
          <cell r="N15">
            <v>0</v>
          </cell>
          <cell r="O15">
            <v>187</v>
          </cell>
          <cell r="P15">
            <v>140</v>
          </cell>
          <cell r="Q15">
            <v>862</v>
          </cell>
          <cell r="R15">
            <v>459</v>
          </cell>
          <cell r="S15">
            <v>442</v>
          </cell>
        </row>
        <row r="17">
          <cell r="B17">
            <v>4968427</v>
          </cell>
          <cell r="C17">
            <v>4809123</v>
          </cell>
          <cell r="D17">
            <v>5611942</v>
          </cell>
          <cell r="E17">
            <v>6072405</v>
          </cell>
          <cell r="F17">
            <v>6367146</v>
          </cell>
          <cell r="G17">
            <v>6428527</v>
          </cell>
          <cell r="N17">
            <v>5061346</v>
          </cell>
          <cell r="O17">
            <v>4701062</v>
          </cell>
          <cell r="P17">
            <v>2463712</v>
          </cell>
          <cell r="Q17">
            <v>123257</v>
          </cell>
          <cell r="R17">
            <v>203362</v>
          </cell>
          <cell r="S17">
            <v>464080</v>
          </cell>
        </row>
        <row r="19">
          <cell r="B19">
            <v>3373101</v>
          </cell>
          <cell r="C19">
            <v>3383286</v>
          </cell>
          <cell r="D19">
            <v>3947789</v>
          </cell>
          <cell r="E19">
            <v>4314805</v>
          </cell>
          <cell r="F19">
            <v>4651471</v>
          </cell>
          <cell r="G19">
            <v>4652003</v>
          </cell>
          <cell r="N19">
            <v>3448900</v>
          </cell>
          <cell r="O19">
            <v>3329009</v>
          </cell>
          <cell r="P19">
            <v>1641935</v>
          </cell>
          <cell r="Q19">
            <v>67684</v>
          </cell>
          <cell r="R19">
            <v>131546</v>
          </cell>
          <cell r="S19">
            <v>338245</v>
          </cell>
        </row>
        <row r="22">
          <cell r="B22">
            <v>2014229</v>
          </cell>
          <cell r="C22">
            <v>1854487</v>
          </cell>
          <cell r="D22">
            <v>2059198</v>
          </cell>
          <cell r="E22">
            <v>2078473</v>
          </cell>
          <cell r="F22">
            <v>2204179</v>
          </cell>
          <cell r="G22">
            <v>2343023</v>
          </cell>
          <cell r="N22">
            <v>2063566</v>
          </cell>
          <cell r="O22">
            <v>1708626</v>
          </cell>
          <cell r="P22">
            <v>978142</v>
          </cell>
          <cell r="Q22">
            <v>61442</v>
          </cell>
          <cell r="R22">
            <v>104336</v>
          </cell>
          <cell r="S22">
            <v>220758</v>
          </cell>
        </row>
        <row r="23">
          <cell r="B23">
            <v>63749.573000000004</v>
          </cell>
          <cell r="C23">
            <v>57320.474999999999</v>
          </cell>
          <cell r="D23">
            <v>72678.9755</v>
          </cell>
          <cell r="E23">
            <v>64164.238499999999</v>
          </cell>
          <cell r="F23">
            <v>65667.846000000005</v>
          </cell>
          <cell r="G23">
            <v>61724.351000000002</v>
          </cell>
          <cell r="N23">
            <v>60639.086000000003</v>
          </cell>
          <cell r="O23">
            <v>56776.197</v>
          </cell>
          <cell r="P23">
            <v>61717.111000000004</v>
          </cell>
          <cell r="Q23">
            <v>48036.129000000001</v>
          </cell>
          <cell r="R23">
            <v>57739.491999999998</v>
          </cell>
          <cell r="S23">
            <v>56267.289000000004</v>
          </cell>
        </row>
        <row r="24">
          <cell r="B24">
            <v>7496.5029999999997</v>
          </cell>
          <cell r="C24">
            <v>6290.1019999999999</v>
          </cell>
          <cell r="D24">
            <v>9640.6769999999997</v>
          </cell>
          <cell r="E24">
            <v>8019.6100000000006</v>
          </cell>
          <cell r="F24">
            <v>8262.5570000000007</v>
          </cell>
          <cell r="G24">
            <v>7770.0650000000005</v>
          </cell>
          <cell r="N24">
            <v>7809.5630000000001</v>
          </cell>
          <cell r="O24">
            <v>5521.0659999999998</v>
          </cell>
          <cell r="P24">
            <v>9600.2430000000004</v>
          </cell>
          <cell r="Q24">
            <v>8655.9969999999994</v>
          </cell>
          <cell r="R24">
            <v>8016.768</v>
          </cell>
          <cell r="S24">
            <v>6463.0389999999998</v>
          </cell>
        </row>
        <row r="25">
          <cell r="B25">
            <v>7254.4949999999999</v>
          </cell>
          <cell r="C25">
            <v>8495.1489999999994</v>
          </cell>
          <cell r="D25">
            <v>11287.574000000001</v>
          </cell>
          <cell r="E25">
            <v>9807.1949999999997</v>
          </cell>
          <cell r="F25">
            <v>9442.121000000001</v>
          </cell>
          <cell r="G25">
            <v>10027.109</v>
          </cell>
          <cell r="N25">
            <v>7716.9229999999998</v>
          </cell>
          <cell r="O25">
            <v>8693.973</v>
          </cell>
          <cell r="P25">
            <v>8370.2849999999999</v>
          </cell>
          <cell r="Q25">
            <v>7609.2269999999999</v>
          </cell>
          <cell r="R25">
            <v>6773.3640000000005</v>
          </cell>
          <cell r="S25">
            <v>7516.4189999999999</v>
          </cell>
        </row>
        <row r="26">
          <cell r="B26">
            <v>10543.234</v>
          </cell>
          <cell r="C26">
            <v>10883.321</v>
          </cell>
          <cell r="D26">
            <v>10314.630500000001</v>
          </cell>
          <cell r="E26">
            <v>8847.3590000000004</v>
          </cell>
          <cell r="F26">
            <v>9496.7389999999996</v>
          </cell>
          <cell r="G26">
            <v>8580.9830000000002</v>
          </cell>
          <cell r="N26">
            <v>9496.8700000000008</v>
          </cell>
          <cell r="O26">
            <v>10538.974</v>
          </cell>
          <cell r="P26">
            <v>7213.366</v>
          </cell>
          <cell r="Q26">
            <v>4235.4290000000001</v>
          </cell>
          <cell r="R26">
            <v>7179.9629999999997</v>
          </cell>
          <cell r="S26">
            <v>7221.2550000000001</v>
          </cell>
        </row>
        <row r="27">
          <cell r="B27">
            <v>7502.5640000000003</v>
          </cell>
          <cell r="C27">
            <v>7218.7</v>
          </cell>
          <cell r="D27">
            <v>9029.125</v>
          </cell>
          <cell r="E27">
            <v>7554.6585000000005</v>
          </cell>
          <cell r="F27">
            <v>8791.59</v>
          </cell>
          <cell r="G27">
            <v>6421.82</v>
          </cell>
          <cell r="N27">
            <v>6756.92</v>
          </cell>
          <cell r="O27">
            <v>7884.2610000000004</v>
          </cell>
          <cell r="P27">
            <v>6715.5250000000005</v>
          </cell>
          <cell r="Q27">
            <v>2705.41</v>
          </cell>
          <cell r="R27">
            <v>3959.6959999999999</v>
          </cell>
          <cell r="S27">
            <v>4798.7870000000003</v>
          </cell>
        </row>
        <row r="28">
          <cell r="B28">
            <v>7750.1090000000004</v>
          </cell>
          <cell r="C28">
            <v>6678.3680000000004</v>
          </cell>
          <cell r="D28">
            <v>7952.5619999999999</v>
          </cell>
          <cell r="E28">
            <v>7453.9049999999997</v>
          </cell>
          <cell r="F28">
            <v>7413.6779999999999</v>
          </cell>
          <cell r="G28">
            <v>7354.4459999999999</v>
          </cell>
          <cell r="N28">
            <v>7778.6660000000002</v>
          </cell>
          <cell r="O28">
            <v>7278.3550000000005</v>
          </cell>
          <cell r="P28">
            <v>9341.6149999999998</v>
          </cell>
          <cell r="Q28">
            <v>8250.4310000000005</v>
          </cell>
          <cell r="R28">
            <v>8743.7389999999996</v>
          </cell>
          <cell r="S28">
            <v>7289.4930000000004</v>
          </cell>
        </row>
        <row r="29">
          <cell r="B29">
            <v>23202.668000000001</v>
          </cell>
          <cell r="C29">
            <v>17754.834999999999</v>
          </cell>
          <cell r="D29">
            <v>24454.406999999999</v>
          </cell>
          <cell r="E29">
            <v>22481.511000000002</v>
          </cell>
          <cell r="F29">
            <v>22261.161</v>
          </cell>
          <cell r="G29">
            <v>21569.928</v>
          </cell>
          <cell r="N29">
            <v>21080.144</v>
          </cell>
          <cell r="O29">
            <v>16859.567999999999</v>
          </cell>
          <cell r="P29">
            <v>20476.077000000001</v>
          </cell>
          <cell r="Q29">
            <v>16579.635000000002</v>
          </cell>
          <cell r="R29">
            <v>23065.962</v>
          </cell>
          <cell r="S29">
            <v>22978.296000000002</v>
          </cell>
        </row>
        <row r="31">
          <cell r="B31">
            <v>7404.7619999999997</v>
          </cell>
          <cell r="C31">
            <v>7997.6670000000004</v>
          </cell>
          <cell r="D31">
            <v>11891.789000000001</v>
          </cell>
          <cell r="E31">
            <v>8381.83</v>
          </cell>
          <cell r="F31">
            <v>9990.6571000000004</v>
          </cell>
          <cell r="G31">
            <v>9089.0220000000008</v>
          </cell>
          <cell r="N31">
            <v>7262.7920000000004</v>
          </cell>
          <cell r="O31">
            <v>9146.723</v>
          </cell>
          <cell r="P31">
            <v>8965.4719999999998</v>
          </cell>
          <cell r="Q31">
            <v>6130.59</v>
          </cell>
          <cell r="R31">
            <v>4865.942</v>
          </cell>
          <cell r="S31">
            <v>5494.1289999999999</v>
          </cell>
        </row>
        <row r="32">
          <cell r="B32">
            <v>11920.115</v>
          </cell>
          <cell r="C32">
            <v>12880.99</v>
          </cell>
          <cell r="D32">
            <v>14247.458000000001</v>
          </cell>
          <cell r="E32">
            <v>13791.379000000001</v>
          </cell>
          <cell r="F32">
            <v>14950.89</v>
          </cell>
          <cell r="G32">
            <v>14451.482</v>
          </cell>
          <cell r="N32">
            <v>11766.633</v>
          </cell>
          <cell r="O32">
            <v>12909.98</v>
          </cell>
          <cell r="P32">
            <v>12203.348</v>
          </cell>
          <cell r="Q32">
            <v>10146.407000000001</v>
          </cell>
          <cell r="R32">
            <v>9984.7219999999998</v>
          </cell>
          <cell r="S32">
            <v>10718.148999999999</v>
          </cell>
        </row>
        <row r="33">
          <cell r="B33">
            <v>5740.59</v>
          </cell>
          <cell r="C33">
            <v>6013.9030000000002</v>
          </cell>
          <cell r="D33">
            <v>7008.8550000000005</v>
          </cell>
          <cell r="E33">
            <v>5906.62</v>
          </cell>
          <cell r="F33">
            <v>6478.1390000000001</v>
          </cell>
          <cell r="G33">
            <v>6021.7709999999997</v>
          </cell>
          <cell r="N33">
            <v>5533.5330000000004</v>
          </cell>
          <cell r="O33">
            <v>6454.1980000000003</v>
          </cell>
          <cell r="P33">
            <v>5749.6760000000004</v>
          </cell>
          <cell r="Q33">
            <v>3627.5860000000002</v>
          </cell>
          <cell r="R33">
            <v>4873.8630000000003</v>
          </cell>
          <cell r="S33">
            <v>5525.4750000000004</v>
          </cell>
        </row>
        <row r="34">
          <cell r="B34">
            <v>3827.9569999999999</v>
          </cell>
          <cell r="C34">
            <v>4178.6769999999997</v>
          </cell>
          <cell r="D34">
            <v>4638.9859999999999</v>
          </cell>
          <cell r="E34">
            <v>4284.46</v>
          </cell>
          <cell r="F34">
            <v>4359.2489999999998</v>
          </cell>
          <cell r="G34">
            <v>4200.1459999999997</v>
          </cell>
          <cell r="N34">
            <v>3371.9659999999999</v>
          </cell>
          <cell r="O34">
            <v>4175.0079999999998</v>
          </cell>
          <cell r="P34">
            <v>4065.1040000000003</v>
          </cell>
          <cell r="Q34">
            <v>2250.3070000000002</v>
          </cell>
          <cell r="R34">
            <v>2729.4140000000002</v>
          </cell>
          <cell r="S34">
            <v>3214.4180000000001</v>
          </cell>
        </row>
        <row r="35">
          <cell r="B35">
            <v>8394.6190000000006</v>
          </cell>
          <cell r="C35">
            <v>8616.7000000000007</v>
          </cell>
          <cell r="D35">
            <v>9213.6790000000001</v>
          </cell>
          <cell r="E35">
            <v>8571.4169999999995</v>
          </cell>
          <cell r="F35">
            <v>9358.9709999999995</v>
          </cell>
          <cell r="G35">
            <v>7852.7190000000001</v>
          </cell>
          <cell r="N35">
            <v>8440.246000000001</v>
          </cell>
          <cell r="O35">
            <v>9104.0730000000003</v>
          </cell>
          <cell r="P35">
            <v>9345.2870000000003</v>
          </cell>
          <cell r="Q35">
            <v>6366.2870000000003</v>
          </cell>
          <cell r="R35">
            <v>5611.232</v>
          </cell>
          <cell r="S35">
            <v>7047.1720000000005</v>
          </cell>
        </row>
        <row r="36">
          <cell r="B36">
            <v>21605.714</v>
          </cell>
          <cell r="C36">
            <v>18788.328000000001</v>
          </cell>
          <cell r="D36">
            <v>25092.914000000001</v>
          </cell>
          <cell r="E36">
            <v>21642.681</v>
          </cell>
          <cell r="F36">
            <v>22841.94</v>
          </cell>
          <cell r="G36">
            <v>20548.579000000002</v>
          </cell>
          <cell r="N36">
            <v>16065.893</v>
          </cell>
          <cell r="O36">
            <v>17726.594000000001</v>
          </cell>
          <cell r="P36">
            <v>18434.867000000002</v>
          </cell>
          <cell r="Q36">
            <v>16697.582999999999</v>
          </cell>
          <cell r="R36">
            <v>18940.295000000002</v>
          </cell>
          <cell r="S36">
            <v>19897.300999999999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02"/>
  <sheetViews>
    <sheetView tabSelected="1" workbookViewId="0">
      <selection activeCell="O7" sqref="O7"/>
    </sheetView>
  </sheetViews>
  <sheetFormatPr defaultRowHeight="12.75" x14ac:dyDescent="0.2"/>
  <cols>
    <col min="1" max="1" width="4.7109375" style="2" customWidth="1"/>
    <col min="2" max="2" width="1.7109375" style="2" customWidth="1"/>
    <col min="3" max="3" width="22.7109375" style="2" customWidth="1"/>
    <col min="4" max="5" width="12.7109375" style="2" customWidth="1"/>
    <col min="6" max="6" width="3.85546875" style="6" customWidth="1"/>
    <col min="7" max="7" width="8.7109375" style="2" customWidth="1"/>
    <col min="8" max="9" width="12.7109375" style="2" customWidth="1"/>
    <col min="10" max="10" width="4" style="6" customWidth="1"/>
    <col min="11" max="11" width="9" style="2" customWidth="1"/>
    <col min="12" max="12" width="4.5703125" style="2" customWidth="1"/>
    <col min="13" max="13" width="4.7109375" style="2" customWidth="1"/>
    <col min="14" max="14" width="1.7109375" style="2" customWidth="1"/>
    <col min="15" max="15" width="22.7109375" style="2" customWidth="1"/>
    <col min="16" max="17" width="12.7109375" style="2" customWidth="1"/>
    <col min="18" max="18" width="3.7109375" style="2" customWidth="1"/>
    <col min="19" max="19" width="8.7109375" style="2" customWidth="1"/>
    <col min="20" max="21" width="12.7109375" style="2" customWidth="1"/>
    <col min="22" max="22" width="4" style="2" customWidth="1"/>
    <col min="23" max="23" width="9" style="2" customWidth="1"/>
    <col min="24" max="24" width="4.5703125" style="2" customWidth="1"/>
    <col min="25" max="25" width="4.7109375" style="24" customWidth="1"/>
    <col min="26" max="26" width="1.7109375" style="24" customWidth="1"/>
    <col min="27" max="27" width="25.85546875" style="24" customWidth="1"/>
    <col min="28" max="29" width="12.7109375" style="24" customWidth="1"/>
    <col min="30" max="30" width="3.7109375" style="40" customWidth="1"/>
    <col min="31" max="31" width="8.7109375" style="24" customWidth="1"/>
    <col min="32" max="33" width="12.7109375" style="24" customWidth="1"/>
    <col min="34" max="34" width="3.7109375" style="40" customWidth="1"/>
    <col min="35" max="35" width="8.7109375" style="24" customWidth="1"/>
    <col min="36" max="36" width="4.5703125" style="24" customWidth="1"/>
    <col min="37" max="37" width="4.7109375" style="24" customWidth="1"/>
    <col min="38" max="38" width="1.7109375" style="24" customWidth="1"/>
    <col min="39" max="39" width="22.7109375" style="24" customWidth="1"/>
    <col min="40" max="41" width="12.7109375" style="24" customWidth="1"/>
    <col min="42" max="42" width="3.7109375" style="40" customWidth="1"/>
    <col min="43" max="43" width="8.7109375" style="24" customWidth="1"/>
    <col min="44" max="45" width="12.7109375" style="24" customWidth="1"/>
    <col min="46" max="46" width="3.7109375" style="40" customWidth="1"/>
    <col min="47" max="47" width="8.7109375" style="24" customWidth="1"/>
    <col min="48" max="48" width="4.5703125" style="24" customWidth="1"/>
    <col min="49" max="16384" width="9.140625" style="2"/>
  </cols>
  <sheetData>
    <row r="1" spans="1:48" ht="10.3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</row>
    <row r="2" spans="1:48" ht="27.75" customHeight="1" x14ac:dyDescent="0.4">
      <c r="A2" s="1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3"/>
      <c r="O2" s="1"/>
      <c r="P2" s="1"/>
      <c r="Q2" s="1"/>
      <c r="R2" s="1"/>
      <c r="S2" s="1"/>
      <c r="T2" s="1"/>
      <c r="U2" s="1"/>
      <c r="V2" s="1"/>
      <c r="W2" s="1"/>
      <c r="X2" s="1"/>
      <c r="Y2" s="79"/>
      <c r="Z2" s="80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80"/>
      <c r="AM2" s="79"/>
      <c r="AN2" s="79"/>
      <c r="AO2" s="79"/>
      <c r="AP2" s="79"/>
      <c r="AQ2" s="79"/>
      <c r="AR2" s="79"/>
      <c r="AS2" s="79"/>
      <c r="AT2" s="79"/>
      <c r="AU2" s="79"/>
      <c r="AV2" s="79"/>
    </row>
    <row r="3" spans="1:48" ht="27.75" customHeight="1" x14ac:dyDescent="0.4">
      <c r="A3" s="1"/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3"/>
      <c r="O3" s="1"/>
      <c r="P3" s="1"/>
      <c r="Q3" s="1"/>
      <c r="R3" s="1"/>
      <c r="S3" s="1"/>
      <c r="T3" s="1"/>
      <c r="U3" s="1"/>
      <c r="V3" s="1"/>
      <c r="W3" s="1"/>
      <c r="X3" s="1"/>
      <c r="Y3" s="79"/>
      <c r="Z3" s="80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80"/>
      <c r="AM3" s="79"/>
      <c r="AN3" s="79"/>
      <c r="AO3" s="79"/>
      <c r="AP3" s="79"/>
      <c r="AQ3" s="79"/>
      <c r="AR3" s="79"/>
      <c r="AS3" s="79"/>
      <c r="AT3" s="79"/>
      <c r="AU3" s="79"/>
      <c r="AV3" s="79"/>
    </row>
    <row r="4" spans="1:48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</row>
    <row r="5" spans="1:48" ht="3.9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</row>
    <row r="6" spans="1:48" ht="18" customHeight="1" x14ac:dyDescent="0.25">
      <c r="B6" s="4"/>
      <c r="F6" s="2"/>
      <c r="J6" s="2"/>
      <c r="N6" s="4"/>
      <c r="Z6" s="81"/>
      <c r="AD6" s="24"/>
      <c r="AH6" s="24"/>
      <c r="AL6" s="81"/>
      <c r="AP6" s="24"/>
      <c r="AT6" s="24"/>
    </row>
    <row r="7" spans="1:48" ht="18.75" x14ac:dyDescent="0.3">
      <c r="C7" s="5"/>
      <c r="D7" s="5"/>
      <c r="L7" s="7" t="s">
        <v>0</v>
      </c>
      <c r="R7" s="6"/>
      <c r="V7" s="6"/>
      <c r="X7" s="7"/>
      <c r="AJ7" s="82"/>
      <c r="AV7" s="83"/>
    </row>
    <row r="8" spans="1:48" ht="35.25" x14ac:dyDescent="0.5">
      <c r="C8" s="8" t="s">
        <v>1</v>
      </c>
      <c r="O8" s="8" t="s">
        <v>1</v>
      </c>
      <c r="R8" s="6"/>
      <c r="V8" s="6"/>
      <c r="AA8" s="84"/>
      <c r="AM8" s="84"/>
    </row>
    <row r="9" spans="1:48" x14ac:dyDescent="0.2">
      <c r="C9" s="9"/>
      <c r="O9" s="9"/>
      <c r="R9" s="6"/>
      <c r="V9" s="6"/>
      <c r="AM9" s="19"/>
    </row>
    <row r="10" spans="1:48" x14ac:dyDescent="0.2">
      <c r="D10" s="10"/>
      <c r="E10" s="11"/>
      <c r="F10" s="12"/>
      <c r="G10" s="13"/>
      <c r="H10" s="14" t="s">
        <v>2</v>
      </c>
      <c r="I10" s="15" t="s">
        <v>2</v>
      </c>
      <c r="J10" s="12"/>
      <c r="K10" s="13"/>
      <c r="P10" s="16"/>
      <c r="Q10" s="16"/>
      <c r="R10" s="17"/>
      <c r="S10" s="16"/>
      <c r="T10" s="16"/>
      <c r="U10" s="16"/>
      <c r="V10" s="17"/>
      <c r="W10" s="16"/>
      <c r="AF10" s="22"/>
      <c r="AG10" s="22"/>
    </row>
    <row r="11" spans="1:48" ht="3" customHeight="1" x14ac:dyDescent="0.2">
      <c r="D11" s="18"/>
      <c r="E11" s="19"/>
      <c r="F11" s="20"/>
      <c r="G11" s="21"/>
      <c r="H11" s="22"/>
      <c r="I11" s="22"/>
      <c r="J11" s="20"/>
      <c r="K11" s="21"/>
      <c r="P11" s="23"/>
      <c r="Q11" s="24"/>
      <c r="R11" s="24"/>
      <c r="S11" s="25"/>
      <c r="T11" s="24"/>
      <c r="U11" s="24"/>
      <c r="V11" s="24"/>
      <c r="W11" s="25"/>
      <c r="AB11" s="19"/>
      <c r="AC11" s="19"/>
      <c r="AD11" s="20"/>
      <c r="AE11" s="19"/>
      <c r="AF11" s="22"/>
      <c r="AG11" s="22"/>
      <c r="AH11" s="20"/>
      <c r="AI11" s="19"/>
      <c r="AP11" s="24"/>
      <c r="AT11" s="24"/>
    </row>
    <row r="12" spans="1:48" x14ac:dyDescent="0.2">
      <c r="C12" s="9" t="s">
        <v>3</v>
      </c>
      <c r="D12" s="26" t="s">
        <v>4</v>
      </c>
      <c r="E12" s="22" t="str">
        <f>+D12</f>
        <v>juni</v>
      </c>
      <c r="F12" s="20"/>
      <c r="G12" s="27" t="s">
        <v>5</v>
      </c>
      <c r="H12" s="26" t="str">
        <f>+D12</f>
        <v>juni</v>
      </c>
      <c r="I12" s="22" t="str">
        <f>+D12</f>
        <v>juni</v>
      </c>
      <c r="J12" s="20"/>
      <c r="K12" s="27" t="s">
        <v>5</v>
      </c>
      <c r="O12" s="9" t="s">
        <v>6</v>
      </c>
      <c r="P12" s="18"/>
      <c r="Q12" s="19"/>
      <c r="R12" s="20"/>
      <c r="S12" s="21"/>
      <c r="T12" s="26" t="s">
        <v>2</v>
      </c>
      <c r="U12" s="22" t="s">
        <v>2</v>
      </c>
      <c r="V12" s="20"/>
      <c r="W12" s="21"/>
      <c r="AA12" s="19"/>
      <c r="AB12" s="22"/>
      <c r="AC12" s="22"/>
      <c r="AD12" s="20"/>
      <c r="AE12" s="22"/>
      <c r="AF12" s="22"/>
      <c r="AG12" s="22"/>
      <c r="AH12" s="20"/>
      <c r="AI12" s="22"/>
      <c r="AM12" s="19"/>
      <c r="AN12" s="19"/>
      <c r="AO12" s="19"/>
      <c r="AP12" s="20"/>
      <c r="AQ12" s="19"/>
      <c r="AR12" s="22"/>
      <c r="AS12" s="22"/>
      <c r="AT12" s="20"/>
      <c r="AU12" s="19"/>
    </row>
    <row r="13" spans="1:48" ht="3" customHeight="1" x14ac:dyDescent="0.2">
      <c r="D13" s="26"/>
      <c r="E13" s="22"/>
      <c r="F13" s="20"/>
      <c r="G13" s="27"/>
      <c r="H13" s="26"/>
      <c r="I13" s="22"/>
      <c r="J13" s="20"/>
      <c r="K13" s="27"/>
      <c r="P13" s="18"/>
      <c r="Q13" s="19"/>
      <c r="R13" s="20"/>
      <c r="S13" s="21"/>
      <c r="T13" s="26"/>
      <c r="U13" s="22"/>
      <c r="V13" s="20"/>
      <c r="W13" s="21"/>
      <c r="AB13" s="22"/>
      <c r="AC13" s="22"/>
      <c r="AD13" s="20"/>
      <c r="AE13" s="22"/>
      <c r="AF13" s="22"/>
      <c r="AG13" s="22"/>
      <c r="AH13" s="20"/>
      <c r="AI13" s="22"/>
      <c r="AN13" s="19"/>
      <c r="AO13" s="19"/>
      <c r="AP13" s="20"/>
      <c r="AQ13" s="19"/>
      <c r="AR13" s="22"/>
      <c r="AS13" s="22"/>
      <c r="AT13" s="20"/>
      <c r="AU13" s="19"/>
    </row>
    <row r="14" spans="1:48" x14ac:dyDescent="0.2">
      <c r="D14" s="26">
        <v>2020</v>
      </c>
      <c r="E14" s="22">
        <v>2019</v>
      </c>
      <c r="F14" s="20"/>
      <c r="G14" s="27" t="s">
        <v>7</v>
      </c>
      <c r="H14" s="32">
        <v>2020</v>
      </c>
      <c r="I14" s="33">
        <v>2019</v>
      </c>
      <c r="J14" s="34"/>
      <c r="K14" s="35" t="s">
        <v>7</v>
      </c>
      <c r="P14" s="26" t="str">
        <f>D12</f>
        <v>juni</v>
      </c>
      <c r="Q14" s="22" t="str">
        <f>+P14</f>
        <v>juni</v>
      </c>
      <c r="R14" s="20"/>
      <c r="S14" s="27" t="s">
        <v>5</v>
      </c>
      <c r="T14" s="26" t="str">
        <f>+P14</f>
        <v>juni</v>
      </c>
      <c r="U14" s="22" t="str">
        <f>+P14</f>
        <v>juni</v>
      </c>
      <c r="V14" s="20"/>
      <c r="W14" s="27" t="s">
        <v>5</v>
      </c>
      <c r="AB14" s="22"/>
      <c r="AC14" s="22"/>
      <c r="AD14" s="20"/>
      <c r="AE14" s="22"/>
      <c r="AF14" s="22"/>
      <c r="AG14" s="22"/>
      <c r="AH14" s="20"/>
      <c r="AI14" s="22"/>
      <c r="AN14" s="22"/>
      <c r="AO14" s="22"/>
      <c r="AP14" s="20"/>
      <c r="AQ14" s="22"/>
      <c r="AR14" s="22"/>
      <c r="AS14" s="22"/>
      <c r="AT14" s="20"/>
      <c r="AU14" s="22"/>
    </row>
    <row r="15" spans="1:48" ht="3" customHeight="1" x14ac:dyDescent="0.2">
      <c r="C15" s="36"/>
      <c r="D15" s="37"/>
      <c r="E15" s="12"/>
      <c r="F15" s="12"/>
      <c r="G15" s="38"/>
      <c r="H15" s="39"/>
      <c r="I15" s="40"/>
      <c r="J15" s="40"/>
      <c r="K15" s="41"/>
      <c r="P15" s="26"/>
      <c r="Q15" s="22"/>
      <c r="R15" s="20"/>
      <c r="S15" s="27"/>
      <c r="T15" s="26"/>
      <c r="U15" s="22"/>
      <c r="V15" s="20"/>
      <c r="W15" s="27"/>
      <c r="AB15" s="40"/>
      <c r="AC15" s="40"/>
      <c r="AE15" s="47"/>
      <c r="AF15" s="40"/>
      <c r="AG15" s="40"/>
      <c r="AI15" s="47"/>
      <c r="AN15" s="22"/>
      <c r="AO15" s="22"/>
      <c r="AP15" s="20"/>
      <c r="AQ15" s="22"/>
      <c r="AR15" s="22"/>
      <c r="AS15" s="22"/>
      <c r="AT15" s="20"/>
      <c r="AU15" s="22"/>
    </row>
    <row r="16" spans="1:48" x14ac:dyDescent="0.2">
      <c r="C16" s="42" t="s">
        <v>8</v>
      </c>
      <c r="D16" s="43">
        <v>8118</v>
      </c>
      <c r="E16" s="43">
        <f>'[1]QV data'!G2</f>
        <v>43343</v>
      </c>
      <c r="F16" s="44" t="str">
        <f>IF(OR((((D16/E16)*100)-100)&gt;0,(((D16/E16)*100)-100)=0),"+","-")</f>
        <v>-</v>
      </c>
      <c r="G16" s="45">
        <f>ABS(D16/E16-1)</f>
        <v>0.81270332002860901</v>
      </c>
      <c r="H16" s="46">
        <f>SUM('[1]QV data'!$N2:S2)</f>
        <v>115952</v>
      </c>
      <c r="I16" s="43">
        <f>SUM('[1]QV data'!$B2:G2)</f>
        <v>242107</v>
      </c>
      <c r="J16" s="44" t="str">
        <f>IF(OR((((H16/I16)*100)-100)&gt;0,(((H16/I16)*100)-100)=0),"+","-")</f>
        <v>-</v>
      </c>
      <c r="K16" s="45">
        <f>ABS(H16/I16-1)</f>
        <v>0.5210712618800778</v>
      </c>
      <c r="P16" s="26">
        <f>D14</f>
        <v>2020</v>
      </c>
      <c r="Q16" s="22">
        <f>E14</f>
        <v>2019</v>
      </c>
      <c r="R16" s="20"/>
      <c r="S16" s="27" t="str">
        <f>G14</f>
        <v>met 2019</v>
      </c>
      <c r="T16" s="32">
        <f>P16</f>
        <v>2020</v>
      </c>
      <c r="U16" s="33">
        <f>Q16</f>
        <v>2019</v>
      </c>
      <c r="V16" s="34"/>
      <c r="W16" s="35" t="str">
        <f>S16</f>
        <v>met 2019</v>
      </c>
      <c r="AB16" s="43"/>
      <c r="AC16" s="43"/>
      <c r="AD16" s="44"/>
      <c r="AE16" s="61"/>
      <c r="AF16" s="43"/>
      <c r="AG16" s="43"/>
      <c r="AH16" s="44"/>
      <c r="AI16" s="61"/>
      <c r="AN16" s="22"/>
      <c r="AO16" s="22"/>
      <c r="AP16" s="20"/>
      <c r="AQ16" s="22"/>
      <c r="AR16" s="22"/>
      <c r="AS16" s="22"/>
      <c r="AT16" s="20"/>
      <c r="AU16" s="22"/>
    </row>
    <row r="17" spans="3:47" ht="3" customHeight="1" x14ac:dyDescent="0.2">
      <c r="C17" s="42"/>
      <c r="D17" s="43"/>
      <c r="E17" s="43"/>
      <c r="F17" s="47"/>
      <c r="G17" s="25"/>
      <c r="H17" s="46"/>
      <c r="I17" s="43"/>
      <c r="J17" s="47"/>
      <c r="K17" s="25"/>
      <c r="O17" s="36"/>
      <c r="P17" s="37"/>
      <c r="Q17" s="12"/>
      <c r="R17" s="12"/>
      <c r="S17" s="38"/>
      <c r="T17" s="39"/>
      <c r="U17" s="40"/>
      <c r="V17" s="40"/>
      <c r="W17" s="41"/>
      <c r="AB17" s="43"/>
      <c r="AC17" s="43"/>
      <c r="AD17" s="47"/>
      <c r="AF17" s="43"/>
      <c r="AG17" s="43"/>
      <c r="AH17" s="47"/>
      <c r="AN17" s="40"/>
      <c r="AO17" s="40"/>
      <c r="AQ17" s="47"/>
      <c r="AR17" s="40"/>
      <c r="AS17" s="40"/>
      <c r="AU17" s="47"/>
    </row>
    <row r="18" spans="3:47" x14ac:dyDescent="0.2">
      <c r="C18" s="42" t="s">
        <v>9</v>
      </c>
      <c r="D18" s="43">
        <v>471852</v>
      </c>
      <c r="E18" s="43">
        <f>'[1]QV data'!G3</f>
        <v>6502588</v>
      </c>
      <c r="F18" s="44" t="str">
        <f>IF(OR((((D18/E18)*100)-100)&gt;0,(((D18/E18)*100)-100)=0),"+","-")</f>
        <v>-</v>
      </c>
      <c r="G18" s="45">
        <f>ABS(D18/E18-1)</f>
        <v>0.92743627614113022</v>
      </c>
      <c r="H18" s="46">
        <f>SUM('[1]QV data'!$N3:S3)</f>
        <v>13078256</v>
      </c>
      <c r="I18" s="43">
        <f>SUM('[1]QV data'!$B3:G3)</f>
        <v>34537328</v>
      </c>
      <c r="J18" s="44" t="str">
        <f>IF(OR((((H18/I18)*100)-100)&gt;0,(((H18/I18)*100)-100)=0),"+","-")</f>
        <v>-</v>
      </c>
      <c r="K18" s="45">
        <f>ABS(H18/I18-1)</f>
        <v>0.62132982609424792</v>
      </c>
      <c r="O18" s="42" t="s">
        <v>10</v>
      </c>
      <c r="P18" s="43">
        <f>+D20</f>
        <v>108163.933</v>
      </c>
      <c r="Q18" s="43">
        <f>+E20</f>
        <v>123888.07</v>
      </c>
      <c r="R18" s="44" t="str">
        <f>IF(OR((((P18/Q18)*100)-100)&gt;0,(((P18/Q18)*100)-100)=0),"+","-")</f>
        <v>-</v>
      </c>
      <c r="S18" s="45">
        <f>ABS(P18/Q18-1)</f>
        <v>0.12692212413995962</v>
      </c>
      <c r="T18" s="43">
        <f>+H20</f>
        <v>656017.5689999999</v>
      </c>
      <c r="U18" s="43">
        <f>+I20</f>
        <v>767491.11410000012</v>
      </c>
      <c r="V18" s="44" t="str">
        <f>IF(OR((((T18/U18)*100)-100)&gt;0,(((T18/U18)*100)-100)=0),"+","-")</f>
        <v>-</v>
      </c>
      <c r="W18" s="45">
        <f>ABS(T18/U18-1)</f>
        <v>0.14524408563442437</v>
      </c>
      <c r="AB18" s="43"/>
      <c r="AC18" s="43"/>
      <c r="AD18" s="44"/>
      <c r="AE18" s="61"/>
      <c r="AF18" s="43"/>
      <c r="AG18" s="43"/>
      <c r="AH18" s="44"/>
      <c r="AI18" s="61"/>
      <c r="AN18" s="43"/>
      <c r="AO18" s="43"/>
      <c r="AP18" s="44"/>
      <c r="AQ18" s="61"/>
      <c r="AR18" s="43"/>
      <c r="AS18" s="43"/>
      <c r="AT18" s="44"/>
      <c r="AU18" s="61"/>
    </row>
    <row r="19" spans="3:47" ht="3" customHeight="1" x14ac:dyDescent="0.2">
      <c r="C19" s="42"/>
      <c r="D19" s="43"/>
      <c r="E19" s="43"/>
      <c r="F19" s="47"/>
      <c r="G19" s="25"/>
      <c r="H19" s="46"/>
      <c r="I19" s="43"/>
      <c r="J19" s="47"/>
      <c r="K19" s="25"/>
      <c r="O19" s="42"/>
      <c r="P19" s="43"/>
      <c r="Q19" s="43"/>
      <c r="R19" s="47"/>
      <c r="S19" s="25"/>
      <c r="T19" s="43"/>
      <c r="U19" s="43"/>
      <c r="V19" s="47"/>
      <c r="W19" s="25"/>
      <c r="AB19" s="43"/>
      <c r="AC19" s="43"/>
      <c r="AD19" s="47"/>
      <c r="AF19" s="43"/>
      <c r="AG19" s="43"/>
      <c r="AH19" s="47"/>
      <c r="AN19" s="43"/>
      <c r="AO19" s="43"/>
      <c r="AP19" s="47"/>
      <c r="AR19" s="43"/>
      <c r="AS19" s="43"/>
      <c r="AT19" s="47"/>
    </row>
    <row r="20" spans="3:47" x14ac:dyDescent="0.2">
      <c r="C20" s="42" t="s">
        <v>11</v>
      </c>
      <c r="D20" s="43">
        <v>108163.933</v>
      </c>
      <c r="E20" s="43">
        <f>'[1]QV data'!G4</f>
        <v>123888.07</v>
      </c>
      <c r="F20" s="44" t="str">
        <f>IF(OR((((D20/E20)*100)-100)&gt;0,(((D20/E20)*100)-100)=0),"+","-")</f>
        <v>-</v>
      </c>
      <c r="G20" s="45">
        <f>ABS(D20/E20-1)</f>
        <v>0.12692212413995962</v>
      </c>
      <c r="H20" s="46">
        <f>SUM('[1]QV data'!$N4:S4)</f>
        <v>656017.5689999999</v>
      </c>
      <c r="I20" s="43">
        <f>SUM('[1]QV data'!$B4:G4)</f>
        <v>767491.11410000012</v>
      </c>
      <c r="J20" s="44" t="str">
        <f>IF(OR((((H20/I20)*100)-100)&gt;0,(((H20/I20)*100)-100)=0),"+","-")</f>
        <v>-</v>
      </c>
      <c r="K20" s="45">
        <f>ABS(H20/I20-1)</f>
        <v>0.14524408563442437</v>
      </c>
      <c r="O20" s="42" t="s">
        <v>12</v>
      </c>
      <c r="P20" s="43">
        <v>56267.289000000004</v>
      </c>
      <c r="Q20" s="43">
        <f>'[1]QV data'!G23</f>
        <v>61724.351000000002</v>
      </c>
      <c r="R20" s="44" t="str">
        <f>IF(OR((((P20/Q20)*100)-100)&gt;0,(((P20/Q20)*100)-100)=0),"+","-")</f>
        <v>-</v>
      </c>
      <c r="S20" s="45">
        <f>ABS(P20/Q20-1)</f>
        <v>8.8410196487930581E-2</v>
      </c>
      <c r="T20" s="43">
        <f>SUM('[1]QV data'!$N23:S23)</f>
        <v>341175.304</v>
      </c>
      <c r="U20" s="43">
        <f>SUM('[1]QV data'!$B23:G23)</f>
        <v>385305.45900000003</v>
      </c>
      <c r="V20" s="44" t="str">
        <f>IF(OR((((T20/U20)*100)-100)&gt;0,(((T20/U20)*100)-100)=0),"+","-")</f>
        <v>-</v>
      </c>
      <c r="W20" s="45">
        <f>ABS(T20/U20-1)</f>
        <v>0.1145329088109287</v>
      </c>
      <c r="AB20" s="43"/>
      <c r="AC20" s="43"/>
      <c r="AD20" s="44"/>
      <c r="AE20" s="61"/>
      <c r="AF20" s="43"/>
      <c r="AG20" s="43"/>
      <c r="AH20" s="44"/>
      <c r="AI20" s="61"/>
      <c r="AN20" s="43"/>
      <c r="AO20" s="43"/>
      <c r="AP20" s="44"/>
      <c r="AQ20" s="61"/>
      <c r="AR20" s="43"/>
      <c r="AS20" s="43"/>
      <c r="AT20" s="44"/>
      <c r="AU20" s="61"/>
    </row>
    <row r="21" spans="3:47" ht="3" customHeight="1" x14ac:dyDescent="0.2">
      <c r="C21" s="42"/>
      <c r="D21" s="43"/>
      <c r="E21" s="43"/>
      <c r="F21" s="47"/>
      <c r="G21" s="25"/>
      <c r="H21" s="46"/>
      <c r="I21" s="43"/>
      <c r="J21" s="47"/>
      <c r="K21" s="25"/>
      <c r="O21" s="42"/>
      <c r="P21" s="43"/>
      <c r="Q21" s="43"/>
      <c r="R21" s="47"/>
      <c r="S21" s="25"/>
      <c r="T21" s="43"/>
      <c r="U21" s="43"/>
      <c r="V21" s="47"/>
      <c r="W21" s="25"/>
      <c r="AB21" s="43"/>
      <c r="AC21" s="43"/>
      <c r="AD21" s="47"/>
      <c r="AF21" s="43"/>
      <c r="AG21" s="43"/>
      <c r="AH21" s="47"/>
      <c r="AN21" s="43"/>
      <c r="AO21" s="43"/>
      <c r="AP21" s="47"/>
      <c r="AR21" s="43"/>
      <c r="AS21" s="43"/>
      <c r="AT21" s="47"/>
    </row>
    <row r="22" spans="3:47" x14ac:dyDescent="0.2">
      <c r="C22" s="42" t="s">
        <v>13</v>
      </c>
      <c r="D22" s="43">
        <v>855.24199999999996</v>
      </c>
      <c r="E22" s="43">
        <f>'[1]QV data'!G5</f>
        <v>1735.721</v>
      </c>
      <c r="F22" s="44" t="str">
        <f>IF(OR((((D22/E22)*100)-100)&gt;0,(((D22/E22)*100)-100)=0),"+","-")</f>
        <v>-</v>
      </c>
      <c r="G22" s="45">
        <f>ABS(D22/E22-1)</f>
        <v>0.50726988957326669</v>
      </c>
      <c r="H22" s="46">
        <f>SUM('[1]QV data'!$N5:S5)</f>
        <v>6345.0492700000004</v>
      </c>
      <c r="I22" s="43">
        <f>SUM('[1]QV data'!$B5:G5)</f>
        <v>10118.184999999999</v>
      </c>
      <c r="J22" s="44" t="str">
        <f>IF(OR((((H22/I22)*100)-100)&gt;0,(((H22/I22)*100)-100)=0),"+","-")</f>
        <v>-</v>
      </c>
      <c r="K22" s="45">
        <f>ABS(H22/I22-1)</f>
        <v>0.37290637896025813</v>
      </c>
      <c r="O22" s="48" t="s">
        <v>14</v>
      </c>
      <c r="P22" s="43"/>
      <c r="Q22" s="43"/>
      <c r="R22" s="44"/>
      <c r="S22" s="45"/>
      <c r="T22" s="43"/>
      <c r="U22" s="43"/>
      <c r="V22" s="44"/>
      <c r="W22" s="45"/>
      <c r="AB22" s="43"/>
      <c r="AC22" s="43"/>
      <c r="AD22" s="44"/>
      <c r="AE22" s="61"/>
      <c r="AF22" s="43"/>
      <c r="AG22" s="43"/>
      <c r="AH22" s="44"/>
      <c r="AI22" s="61"/>
      <c r="AM22" s="19"/>
      <c r="AN22" s="43"/>
      <c r="AO22" s="43"/>
      <c r="AP22" s="44"/>
      <c r="AQ22" s="61"/>
      <c r="AR22" s="43"/>
      <c r="AS22" s="43"/>
      <c r="AT22" s="44"/>
      <c r="AU22" s="61"/>
    </row>
    <row r="23" spans="3:47" ht="3" customHeight="1" x14ac:dyDescent="0.2">
      <c r="C23" s="42"/>
      <c r="D23" s="24"/>
      <c r="E23" s="24"/>
      <c r="F23" s="40"/>
      <c r="G23" s="25"/>
      <c r="H23" s="23"/>
      <c r="I23" s="24"/>
      <c r="J23" s="40"/>
      <c r="K23" s="25"/>
      <c r="O23" s="42"/>
      <c r="P23" s="43"/>
      <c r="Q23" s="43"/>
      <c r="R23" s="47"/>
      <c r="S23" s="25"/>
      <c r="T23" s="43"/>
      <c r="U23" s="43"/>
      <c r="V23" s="47"/>
      <c r="W23" s="25"/>
      <c r="AN23" s="43"/>
      <c r="AO23" s="43"/>
      <c r="AP23" s="47"/>
      <c r="AR23" s="43"/>
      <c r="AS23" s="43"/>
      <c r="AT23" s="47"/>
    </row>
    <row r="24" spans="3:47" x14ac:dyDescent="0.2">
      <c r="C24" s="42"/>
      <c r="D24" s="24"/>
      <c r="E24" s="24"/>
      <c r="F24" s="40"/>
      <c r="G24" s="25"/>
      <c r="H24" s="23"/>
      <c r="I24" s="24"/>
      <c r="J24" s="40"/>
      <c r="K24" s="25"/>
      <c r="O24" s="42" t="s">
        <v>15</v>
      </c>
      <c r="P24" s="43">
        <v>6463.0389999999998</v>
      </c>
      <c r="Q24" s="43">
        <f>'[1]QV data'!G24</f>
        <v>7770.0650000000005</v>
      </c>
      <c r="R24" s="44" t="str">
        <f>IF(OR((((P24/Q24)*100)-100)&gt;0,(((P24/Q24)*100)-100)=0),"+","-")</f>
        <v>-</v>
      </c>
      <c r="S24" s="45">
        <f>ABS(P24/Q24-1)</f>
        <v>0.16821300722709531</v>
      </c>
      <c r="T24" s="43">
        <f>SUM('[1]QV data'!$N24:S24)</f>
        <v>46066.675999999999</v>
      </c>
      <c r="U24" s="43">
        <f>SUM('[1]QV data'!$B24:G24)</f>
        <v>47479.514000000003</v>
      </c>
      <c r="V24" s="44" t="str">
        <f>IF(OR((((T24/U24)*100)-100)&gt;0,(((T24/U24)*100)-100)=0),"+","-")</f>
        <v>-</v>
      </c>
      <c r="W24" s="45">
        <f>ABS(T24/U24-1)</f>
        <v>2.9756791529079285E-2</v>
      </c>
      <c r="AN24" s="43"/>
      <c r="AO24" s="43"/>
      <c r="AP24" s="44"/>
      <c r="AQ24" s="61"/>
      <c r="AR24" s="43"/>
      <c r="AS24" s="43"/>
      <c r="AT24" s="44"/>
      <c r="AU24" s="61"/>
    </row>
    <row r="25" spans="3:47" ht="3" customHeight="1" x14ac:dyDescent="0.2">
      <c r="C25" s="49"/>
      <c r="D25" s="49"/>
      <c r="E25" s="16"/>
      <c r="F25" s="17"/>
      <c r="G25" s="50"/>
      <c r="H25" s="16"/>
      <c r="I25" s="16"/>
      <c r="J25" s="17"/>
      <c r="K25" s="50"/>
      <c r="O25" s="42"/>
      <c r="P25" s="24"/>
      <c r="Q25" s="24"/>
      <c r="R25" s="44"/>
      <c r="S25" s="25"/>
      <c r="T25" s="24"/>
      <c r="U25" s="24"/>
      <c r="V25" s="40"/>
      <c r="W25" s="25"/>
      <c r="AN25" s="43"/>
      <c r="AP25" s="44"/>
      <c r="AR25" s="43"/>
    </row>
    <row r="26" spans="3:47" x14ac:dyDescent="0.2">
      <c r="H26" s="24"/>
      <c r="O26" s="42" t="s">
        <v>16</v>
      </c>
      <c r="P26" s="43">
        <v>7516.4189999999999</v>
      </c>
      <c r="Q26" s="43">
        <f>'[1]QV data'!G25</f>
        <v>10027.109</v>
      </c>
      <c r="R26" s="44" t="str">
        <f>IF(OR((((P26/Q26)*100)-100)&gt;0,(((P26/Q26)*100)-100)=0),"+","-")</f>
        <v>-</v>
      </c>
      <c r="S26" s="45">
        <f>ABS(P26/Q26-1)</f>
        <v>0.25039021716030019</v>
      </c>
      <c r="T26" s="43">
        <f>SUM('[1]QV data'!$N25:S25)</f>
        <v>46680.190999999999</v>
      </c>
      <c r="U26" s="43">
        <f>SUM('[1]QV data'!$B25:G25)</f>
        <v>56313.642999999996</v>
      </c>
      <c r="V26" s="44" t="str">
        <f>IF(OR((((T26/U26)*100)-100)&gt;0,(((T26/U26)*100)-100)=0),"+","-")</f>
        <v>-</v>
      </c>
      <c r="W26" s="45">
        <f>ABS(T26/U26-1)</f>
        <v>0.17106781743812949</v>
      </c>
      <c r="AN26" s="43"/>
      <c r="AO26" s="43"/>
      <c r="AP26" s="44"/>
      <c r="AQ26" s="61"/>
      <c r="AR26" s="43"/>
      <c r="AS26" s="43"/>
      <c r="AT26" s="44"/>
      <c r="AU26" s="61"/>
    </row>
    <row r="27" spans="3:47" ht="3" customHeight="1" x14ac:dyDescent="0.2">
      <c r="H27" s="24"/>
      <c r="O27" s="42"/>
      <c r="P27" s="43"/>
      <c r="Q27" s="43"/>
      <c r="R27" s="44"/>
      <c r="S27" s="25"/>
      <c r="T27" s="43"/>
      <c r="U27" s="43"/>
      <c r="V27" s="47"/>
      <c r="W27" s="25"/>
      <c r="AN27" s="43"/>
      <c r="AO27" s="43"/>
      <c r="AP27" s="44"/>
      <c r="AR27" s="43"/>
      <c r="AS27" s="43"/>
      <c r="AT27" s="47"/>
    </row>
    <row r="28" spans="3:47" x14ac:dyDescent="0.2">
      <c r="C28" s="9" t="s">
        <v>8</v>
      </c>
      <c r="D28" s="28"/>
      <c r="E28" s="29"/>
      <c r="F28" s="30"/>
      <c r="G28" s="31"/>
      <c r="H28" s="14" t="s">
        <v>2</v>
      </c>
      <c r="I28" s="15" t="s">
        <v>2</v>
      </c>
      <c r="J28" s="30"/>
      <c r="K28" s="31"/>
      <c r="O28" s="42" t="s">
        <v>17</v>
      </c>
      <c r="P28" s="43">
        <v>7221.2550000000001</v>
      </c>
      <c r="Q28" s="43">
        <f>'[1]QV data'!G26</f>
        <v>8580.9830000000002</v>
      </c>
      <c r="R28" s="44" t="str">
        <f>IF(OR((((P28/Q28)*100)-100)&gt;0,(((P28/Q28)*100)-100)=0),"+","-")</f>
        <v>-</v>
      </c>
      <c r="S28" s="45">
        <f>ABS(P28/Q28-1)</f>
        <v>0.15845830250450332</v>
      </c>
      <c r="T28" s="43">
        <f>SUM('[1]QV data'!$N26:S26)</f>
        <v>45885.856999999996</v>
      </c>
      <c r="U28" s="43">
        <f>SUM('[1]QV data'!$B26:G26)</f>
        <v>58666.266500000005</v>
      </c>
      <c r="V28" s="44" t="str">
        <f>IF(OR((((T28/U28)*100)-100)&gt;0,(((T28/U28)*100)-100)=0),"+","-")</f>
        <v>-</v>
      </c>
      <c r="W28" s="45">
        <f>ABS(T28/U28-1)</f>
        <v>0.21784937516008462</v>
      </c>
      <c r="AA28" s="19"/>
      <c r="AB28" s="19"/>
      <c r="AC28" s="19"/>
      <c r="AD28" s="20"/>
      <c r="AE28" s="19"/>
      <c r="AF28" s="22"/>
      <c r="AG28" s="22"/>
      <c r="AH28" s="20"/>
      <c r="AI28" s="19"/>
      <c r="AN28" s="43"/>
      <c r="AO28" s="43"/>
      <c r="AP28" s="44"/>
      <c r="AQ28" s="61"/>
      <c r="AR28" s="43"/>
      <c r="AS28" s="43"/>
      <c r="AT28" s="44"/>
      <c r="AU28" s="61"/>
    </row>
    <row r="29" spans="3:47" ht="3" customHeight="1" x14ac:dyDescent="0.2">
      <c r="D29" s="18"/>
      <c r="E29" s="19"/>
      <c r="F29" s="20"/>
      <c r="G29" s="21"/>
      <c r="H29" s="26"/>
      <c r="I29" s="22"/>
      <c r="J29" s="20"/>
      <c r="K29" s="21"/>
      <c r="O29" s="42"/>
      <c r="P29" s="43"/>
      <c r="Q29" s="43"/>
      <c r="R29" s="44"/>
      <c r="S29" s="25"/>
      <c r="T29" s="43"/>
      <c r="U29" s="43"/>
      <c r="V29" s="47"/>
      <c r="W29" s="25"/>
      <c r="AB29" s="19"/>
      <c r="AC29" s="19"/>
      <c r="AD29" s="20"/>
      <c r="AE29" s="19"/>
      <c r="AF29" s="22"/>
      <c r="AG29" s="22"/>
      <c r="AH29" s="20"/>
      <c r="AI29" s="19"/>
      <c r="AN29" s="43"/>
      <c r="AO29" s="43"/>
      <c r="AP29" s="44"/>
      <c r="AR29" s="43"/>
      <c r="AS29" s="43"/>
      <c r="AT29" s="47"/>
    </row>
    <row r="30" spans="3:47" x14ac:dyDescent="0.2">
      <c r="D30" s="26" t="str">
        <f>+D12</f>
        <v>juni</v>
      </c>
      <c r="E30" s="22" t="str">
        <f>+D12</f>
        <v>juni</v>
      </c>
      <c r="F30" s="20"/>
      <c r="G30" s="27" t="s">
        <v>5</v>
      </c>
      <c r="H30" s="26" t="str">
        <f>+D12</f>
        <v>juni</v>
      </c>
      <c r="I30" s="22" t="str">
        <f>+D12</f>
        <v>juni</v>
      </c>
      <c r="J30" s="20"/>
      <c r="K30" s="27" t="s">
        <v>5</v>
      </c>
      <c r="O30" s="42" t="s">
        <v>18</v>
      </c>
      <c r="P30" s="43">
        <v>4798.7870000000003</v>
      </c>
      <c r="Q30" s="43">
        <f>'[1]QV data'!G27</f>
        <v>6421.82</v>
      </c>
      <c r="R30" s="44" t="str">
        <f>IF(OR((((P30/Q30)*100)-100)&gt;0,(((P30/Q30)*100)-100)=0),"+","-")</f>
        <v>-</v>
      </c>
      <c r="S30" s="45">
        <f>ABS(P30/Q30-1)</f>
        <v>0.25273723025559724</v>
      </c>
      <c r="T30" s="43">
        <f>SUM('[1]QV data'!$N27:S27)</f>
        <v>32820.599000000002</v>
      </c>
      <c r="U30" s="43">
        <f>SUM('[1]QV data'!$B27:G27)</f>
        <v>46518.457499999997</v>
      </c>
      <c r="V30" s="44" t="str">
        <f>IF(OR((((T30/U30)*100)-100)&gt;0,(((T30/U30)*100)-100)=0),"+","-")</f>
        <v>-</v>
      </c>
      <c r="W30" s="45">
        <f>ABS(T30/U30-1)</f>
        <v>0.29446072024206726</v>
      </c>
      <c r="AB30" s="22"/>
      <c r="AC30" s="22"/>
      <c r="AD30" s="20"/>
      <c r="AE30" s="22"/>
      <c r="AF30" s="22"/>
      <c r="AG30" s="22"/>
      <c r="AH30" s="20"/>
      <c r="AI30" s="22"/>
      <c r="AN30" s="43"/>
      <c r="AO30" s="43"/>
      <c r="AP30" s="44"/>
      <c r="AQ30" s="61"/>
      <c r="AR30" s="43"/>
      <c r="AS30" s="43"/>
      <c r="AT30" s="44"/>
      <c r="AU30" s="61"/>
    </row>
    <row r="31" spans="3:47" ht="3" customHeight="1" x14ac:dyDescent="0.2">
      <c r="D31" s="26"/>
      <c r="E31" s="22"/>
      <c r="F31" s="20"/>
      <c r="G31" s="27"/>
      <c r="H31" s="26"/>
      <c r="I31" s="22"/>
      <c r="J31" s="20"/>
      <c r="K31" s="27"/>
      <c r="O31" s="42"/>
      <c r="P31" s="43"/>
      <c r="Q31" s="43"/>
      <c r="R31" s="44"/>
      <c r="S31" s="27"/>
      <c r="T31" s="22"/>
      <c r="U31" s="22"/>
      <c r="V31" s="20"/>
      <c r="W31" s="27"/>
      <c r="AB31" s="22"/>
      <c r="AC31" s="22"/>
      <c r="AD31" s="20"/>
      <c r="AE31" s="22"/>
      <c r="AF31" s="22"/>
      <c r="AG31" s="22"/>
      <c r="AH31" s="20"/>
      <c r="AI31" s="22"/>
      <c r="AN31" s="43"/>
      <c r="AO31" s="43"/>
      <c r="AP31" s="44"/>
      <c r="AQ31" s="22"/>
      <c r="AR31" s="43"/>
      <c r="AS31" s="43"/>
      <c r="AT31" s="20"/>
      <c r="AU31" s="22"/>
    </row>
    <row r="32" spans="3:47" x14ac:dyDescent="0.2">
      <c r="D32" s="26">
        <f>D14</f>
        <v>2020</v>
      </c>
      <c r="E32" s="22">
        <f>E14</f>
        <v>2019</v>
      </c>
      <c r="F32" s="20"/>
      <c r="G32" s="27" t="str">
        <f>G14</f>
        <v>met 2019</v>
      </c>
      <c r="H32" s="26">
        <f>H14</f>
        <v>2020</v>
      </c>
      <c r="I32" s="22">
        <f>I14</f>
        <v>2019</v>
      </c>
      <c r="J32" s="20"/>
      <c r="K32" s="27" t="str">
        <f>K14</f>
        <v>met 2019</v>
      </c>
      <c r="O32" s="42" t="s">
        <v>19</v>
      </c>
      <c r="P32" s="43">
        <v>7289.4930000000004</v>
      </c>
      <c r="Q32" s="43">
        <f>'[1]QV data'!G28</f>
        <v>7354.4459999999999</v>
      </c>
      <c r="R32" s="44" t="str">
        <f>IF(OR((((P32/Q32)*100)-100)&gt;0,(((P32/Q32)*100)-100)=0),"+","-")</f>
        <v>-</v>
      </c>
      <c r="S32" s="45">
        <f>ABS(P32/Q32-1)</f>
        <v>8.831800519032873E-3</v>
      </c>
      <c r="T32" s="43">
        <f>SUM('[1]QV data'!$N28:S28)</f>
        <v>48682.298999999999</v>
      </c>
      <c r="U32" s="43">
        <f>SUM('[1]QV data'!$B28:G28)</f>
        <v>44603.067999999999</v>
      </c>
      <c r="V32" s="44" t="str">
        <f>IF(OR((((T32/U32)*100)-100)&gt;0,(((T32/U32)*100)-100)=0),"+","-")</f>
        <v>+</v>
      </c>
      <c r="W32" s="45">
        <f>ABS(T32/U32-1)</f>
        <v>9.1456287267055236E-2</v>
      </c>
      <c r="AB32" s="22"/>
      <c r="AC32" s="22"/>
      <c r="AD32" s="20"/>
      <c r="AE32" s="22"/>
      <c r="AF32" s="22"/>
      <c r="AG32" s="22"/>
      <c r="AH32" s="22"/>
      <c r="AI32" s="22"/>
      <c r="AN32" s="43"/>
      <c r="AO32" s="43"/>
      <c r="AP32" s="44"/>
      <c r="AQ32" s="61"/>
      <c r="AR32" s="43"/>
      <c r="AS32" s="43"/>
      <c r="AT32" s="44"/>
      <c r="AU32" s="61"/>
    </row>
    <row r="33" spans="3:47" ht="3" customHeight="1" x14ac:dyDescent="0.2">
      <c r="C33" s="50"/>
      <c r="D33" s="40"/>
      <c r="E33" s="40"/>
      <c r="F33" s="40"/>
      <c r="G33" s="41"/>
      <c r="H33" s="39"/>
      <c r="I33" s="40"/>
      <c r="J33" s="40"/>
      <c r="K33" s="41"/>
      <c r="O33" s="42"/>
      <c r="P33" s="43"/>
      <c r="Q33" s="43"/>
      <c r="R33" s="44"/>
      <c r="S33" s="45" t="e">
        <f>ABS(P33/Q33-1)</f>
        <v>#DIV/0!</v>
      </c>
      <c r="T33" s="40"/>
      <c r="U33" s="40"/>
      <c r="V33" s="40"/>
      <c r="W33" s="41"/>
      <c r="AB33" s="40"/>
      <c r="AC33" s="40"/>
      <c r="AE33" s="47"/>
      <c r="AF33" s="40"/>
      <c r="AG33" s="40"/>
      <c r="AI33" s="47"/>
      <c r="AN33" s="43"/>
      <c r="AO33" s="43"/>
      <c r="AP33" s="44"/>
      <c r="AQ33" s="61"/>
      <c r="AR33" s="43"/>
      <c r="AS33" s="43"/>
      <c r="AU33" s="61"/>
    </row>
    <row r="34" spans="3:47" x14ac:dyDescent="0.2">
      <c r="C34" s="36" t="s">
        <v>8</v>
      </c>
      <c r="D34" s="51">
        <f>+D16</f>
        <v>8118</v>
      </c>
      <c r="E34" s="51">
        <f>+E16</f>
        <v>43343</v>
      </c>
      <c r="F34" s="52" t="str">
        <f>IF(OR((((D34/E34)*100)-100)&gt;0,(((D34/E34)*100)-100)=0),"+","-")</f>
        <v>-</v>
      </c>
      <c r="G34" s="53">
        <f>ABS(D34/E34-1)</f>
        <v>0.81270332002860901</v>
      </c>
      <c r="H34" s="54">
        <f>+H16</f>
        <v>115952</v>
      </c>
      <c r="I34" s="51">
        <f>+I16</f>
        <v>242107</v>
      </c>
      <c r="J34" s="52" t="str">
        <f>IF(OR((((H34/I34)*100)-100)&gt;0,(((H34/I34)*100)-100)=0),"+","-")</f>
        <v>-</v>
      </c>
      <c r="K34" s="53">
        <f>ABS(H34/I34-1)</f>
        <v>0.5210712618800778</v>
      </c>
      <c r="O34" s="49" t="s">
        <v>20</v>
      </c>
      <c r="P34" s="55">
        <v>22978.296000000002</v>
      </c>
      <c r="Q34" s="56">
        <f>'[1]QV data'!G29</f>
        <v>21569.928</v>
      </c>
      <c r="R34" s="57" t="str">
        <f>IF(OR((((P34/Q34)*100)-100)&gt;0,(((P34/Q34)*100)-100)=0),"+","-")</f>
        <v>+</v>
      </c>
      <c r="S34" s="58">
        <f>ABS(P34/Q34-1)</f>
        <v>6.5293124761473642E-2</v>
      </c>
      <c r="T34" s="55">
        <f>SUM('[1]QV data'!$N29:S29)</f>
        <v>121039.682</v>
      </c>
      <c r="U34" s="56">
        <f>SUM('[1]QV data'!$B29:G29)</f>
        <v>131724.51</v>
      </c>
      <c r="V34" s="57" t="str">
        <f>IF(OR((((T34/U34)*100)-100)&gt;0,(((T34/U34)*100)-100)=0),"+","-")</f>
        <v>-</v>
      </c>
      <c r="W34" s="58">
        <f>ABS(T34/U34-1)</f>
        <v>8.1114957269531773E-2</v>
      </c>
      <c r="AB34" s="43"/>
      <c r="AC34" s="43"/>
      <c r="AD34" s="44"/>
      <c r="AE34" s="61"/>
      <c r="AF34" s="43"/>
      <c r="AG34" s="43"/>
      <c r="AH34" s="44"/>
      <c r="AI34" s="61"/>
      <c r="AN34" s="43"/>
      <c r="AO34" s="43"/>
      <c r="AP34" s="44"/>
      <c r="AQ34" s="61"/>
      <c r="AR34" s="43"/>
      <c r="AS34" s="43"/>
      <c r="AT34" s="44"/>
      <c r="AU34" s="61"/>
    </row>
    <row r="35" spans="3:47" ht="3" customHeight="1" x14ac:dyDescent="0.2">
      <c r="C35" s="42"/>
      <c r="D35" s="43"/>
      <c r="E35" s="43"/>
      <c r="F35" s="47"/>
      <c r="G35" s="25"/>
      <c r="H35" s="46"/>
      <c r="I35" s="43"/>
      <c r="J35" s="47"/>
      <c r="K35" s="25"/>
      <c r="O35" s="24"/>
      <c r="P35" s="24"/>
      <c r="Q35" s="24"/>
      <c r="R35" s="40"/>
      <c r="S35" s="24"/>
      <c r="T35" s="24"/>
      <c r="U35" s="24"/>
      <c r="V35" s="40"/>
      <c r="W35" s="24"/>
      <c r="AB35" s="43"/>
      <c r="AC35" s="43"/>
      <c r="AD35" s="47"/>
      <c r="AF35" s="43"/>
      <c r="AG35" s="43"/>
      <c r="AH35" s="47"/>
    </row>
    <row r="36" spans="3:47" x14ac:dyDescent="0.2">
      <c r="C36" s="42" t="s">
        <v>21</v>
      </c>
      <c r="D36" s="43">
        <v>7619</v>
      </c>
      <c r="E36" s="43">
        <f>'[1]QV data'!G6</f>
        <v>42661</v>
      </c>
      <c r="F36" s="44" t="str">
        <f>IF(OR((((D36/E36)*100)-100)&gt;0,(((D36/E36)*100)-100)=0),"+","-")</f>
        <v>-</v>
      </c>
      <c r="G36" s="45">
        <f>ABS(D36/E36-1)</f>
        <v>0.82140596798012233</v>
      </c>
      <c r="H36" s="46">
        <f>SUM('[1]QV data'!$N6:S6)</f>
        <v>113253</v>
      </c>
      <c r="I36" s="43">
        <f>SUM('[1]QV data'!$B6:G6)</f>
        <v>238872</v>
      </c>
      <c r="J36" s="44" t="str">
        <f>IF(OR((((H36/I36)*100)-100)&gt;0,(((H36/I36)*100)-100)=0),"+","-")</f>
        <v>-</v>
      </c>
      <c r="K36" s="45">
        <f>ABS(H36/I36-1)</f>
        <v>0.52588415553099566</v>
      </c>
      <c r="O36" s="24"/>
      <c r="P36" s="24"/>
      <c r="Q36" s="24"/>
      <c r="R36" s="40"/>
      <c r="S36" s="24"/>
      <c r="T36" s="24"/>
      <c r="U36" s="24"/>
      <c r="V36" s="40"/>
      <c r="W36" s="24"/>
      <c r="AB36" s="43"/>
      <c r="AC36" s="43"/>
      <c r="AD36" s="44"/>
      <c r="AE36" s="61"/>
      <c r="AF36" s="43"/>
      <c r="AG36" s="43"/>
      <c r="AH36" s="44"/>
      <c r="AI36" s="61"/>
    </row>
    <row r="37" spans="3:47" ht="3" customHeight="1" x14ac:dyDescent="0.2">
      <c r="C37" s="42"/>
      <c r="D37" s="43"/>
      <c r="E37" s="43"/>
      <c r="F37" s="47"/>
      <c r="G37" s="25"/>
      <c r="H37" s="46"/>
      <c r="I37" s="43"/>
      <c r="J37" s="47"/>
      <c r="K37" s="25"/>
      <c r="O37" s="24"/>
      <c r="P37" s="24"/>
      <c r="Q37" s="24"/>
      <c r="R37" s="40"/>
      <c r="S37" s="24"/>
      <c r="T37" s="24"/>
      <c r="U37" s="24"/>
      <c r="V37" s="40"/>
      <c r="W37" s="24"/>
      <c r="AB37" s="43"/>
      <c r="AC37" s="43"/>
      <c r="AD37" s="47"/>
      <c r="AF37" s="43"/>
      <c r="AG37" s="43"/>
      <c r="AH37" s="47"/>
    </row>
    <row r="38" spans="3:47" x14ac:dyDescent="0.2">
      <c r="C38" s="42" t="s">
        <v>22</v>
      </c>
      <c r="D38" s="43">
        <f>D34-D36</f>
        <v>499</v>
      </c>
      <c r="E38" s="43">
        <f>E34-E36</f>
        <v>682</v>
      </c>
      <c r="F38" s="44" t="str">
        <f>IF(OR((((D38/E38)*100)-100)&gt;0,(((D38/E38)*100)-100)=0),"+","-")</f>
        <v>-</v>
      </c>
      <c r="G38" s="45">
        <f>ABS(D38/E38-1)</f>
        <v>0.26832844574780057</v>
      </c>
      <c r="H38" s="46">
        <f>SUM('[1]QV data'!$N7:R7)</f>
        <v>2200</v>
      </c>
      <c r="I38" s="43">
        <f>SUM('[1]QV data'!$B7:F7)</f>
        <v>2553</v>
      </c>
      <c r="J38" s="44" t="str">
        <f>IF(OR((((H38/I38)*100)-100)&gt;0,(((H38/I38)*100)-100)=0),"+","-")</f>
        <v>-</v>
      </c>
      <c r="K38" s="45">
        <f>ABS(H38/I38-1)</f>
        <v>0.13826870348609477</v>
      </c>
      <c r="O38" s="36" t="s">
        <v>10</v>
      </c>
      <c r="P38" s="51">
        <f>+D20</f>
        <v>108163.933</v>
      </c>
      <c r="Q38" s="51">
        <f>+E20</f>
        <v>123888.07</v>
      </c>
      <c r="R38" s="52" t="str">
        <f>IF(OR((((P38/Q38)*100)-100)&gt;0,(((P38/Q38)*100)-100)=0),"+","-")</f>
        <v>-</v>
      </c>
      <c r="S38" s="53">
        <f>ABS(P38/Q38-1)</f>
        <v>0.12692212413995962</v>
      </c>
      <c r="T38" s="51">
        <f>+H20</f>
        <v>656017.5689999999</v>
      </c>
      <c r="U38" s="51">
        <f>+I20</f>
        <v>767491.11410000012</v>
      </c>
      <c r="V38" s="52" t="str">
        <f>IF(OR((((T38/U38)*100)-100)&gt;0,(((T38/U38)*100)-100)=0),"+","-")</f>
        <v>-</v>
      </c>
      <c r="W38" s="53">
        <f>ABS(T38/U38-1)</f>
        <v>0.14524408563442437</v>
      </c>
      <c r="AB38" s="43"/>
      <c r="AC38" s="43"/>
      <c r="AD38" s="44"/>
      <c r="AE38" s="61"/>
      <c r="AF38" s="43"/>
      <c r="AG38" s="43"/>
      <c r="AH38" s="44"/>
      <c r="AI38" s="61"/>
      <c r="AN38" s="43"/>
      <c r="AO38" s="43"/>
      <c r="AP38" s="44"/>
      <c r="AQ38" s="61"/>
      <c r="AR38" s="43"/>
      <c r="AS38" s="43"/>
      <c r="AT38" s="44"/>
      <c r="AU38" s="61"/>
    </row>
    <row r="39" spans="3:47" ht="3" customHeight="1" x14ac:dyDescent="0.2">
      <c r="C39" s="42"/>
      <c r="D39" s="43"/>
      <c r="E39" s="43"/>
      <c r="F39" s="40"/>
      <c r="G39" s="25"/>
      <c r="H39" s="46"/>
      <c r="I39" s="43"/>
      <c r="J39" s="40"/>
      <c r="K39" s="25"/>
      <c r="O39" s="42"/>
      <c r="P39" s="43"/>
      <c r="Q39" s="43"/>
      <c r="R39" s="47"/>
      <c r="S39" s="25"/>
      <c r="T39" s="43"/>
      <c r="U39" s="43"/>
      <c r="V39" s="47"/>
      <c r="W39" s="25"/>
      <c r="AB39" s="43"/>
      <c r="AC39" s="43"/>
      <c r="AF39" s="43"/>
      <c r="AG39" s="43"/>
      <c r="AN39" s="43"/>
      <c r="AO39" s="43"/>
      <c r="AP39" s="47"/>
      <c r="AR39" s="43"/>
      <c r="AS39" s="43"/>
      <c r="AT39" s="47"/>
    </row>
    <row r="40" spans="3:47" x14ac:dyDescent="0.2">
      <c r="C40" s="11"/>
      <c r="D40" s="51"/>
      <c r="E40" s="51"/>
      <c r="F40" s="12"/>
      <c r="G40" s="11"/>
      <c r="H40" s="51"/>
      <c r="I40" s="51"/>
      <c r="J40" s="12"/>
      <c r="K40" s="11"/>
      <c r="O40" s="42" t="s">
        <v>23</v>
      </c>
      <c r="P40" s="43">
        <f>P18-P20</f>
        <v>51896.644</v>
      </c>
      <c r="Q40" s="43">
        <f>Q18-Q20</f>
        <v>62163.719000000005</v>
      </c>
      <c r="R40" s="44" t="str">
        <f>IF(OR((((P40/Q40)*100)-100)&gt;0,(((P40/Q40)*100)-100)=0),"+","-")</f>
        <v>-</v>
      </c>
      <c r="S40" s="45">
        <f>ABS(P40/Q40-1)</f>
        <v>0.16516185268773897</v>
      </c>
      <c r="T40" s="43">
        <f>T18-T20</f>
        <v>314842.2649999999</v>
      </c>
      <c r="U40" s="43">
        <f>U18-U20</f>
        <v>382185.65510000009</v>
      </c>
      <c r="V40" s="44" t="str">
        <f>IF(OR((((T40/U40)*100)-100)&gt;0,(((T40/U40)*100)-100)=0),"+","-")</f>
        <v>-</v>
      </c>
      <c r="W40" s="45">
        <f>ABS(T40/U40-1)</f>
        <v>0.17620595959411289</v>
      </c>
      <c r="AB40" s="43"/>
      <c r="AC40" s="43"/>
      <c r="AF40" s="43"/>
      <c r="AG40" s="43"/>
      <c r="AN40" s="43"/>
      <c r="AO40" s="43"/>
      <c r="AP40" s="44"/>
      <c r="AQ40" s="61"/>
      <c r="AR40" s="43"/>
      <c r="AS40" s="43"/>
      <c r="AT40" s="44"/>
      <c r="AU40" s="61"/>
    </row>
    <row r="41" spans="3:47" ht="3" customHeight="1" x14ac:dyDescent="0.2">
      <c r="C41" s="24"/>
      <c r="D41" s="43"/>
      <c r="E41" s="43"/>
      <c r="F41" s="40"/>
      <c r="G41" s="24"/>
      <c r="H41" s="43"/>
      <c r="I41" s="43"/>
      <c r="J41" s="40"/>
      <c r="K41" s="24"/>
      <c r="O41" s="42"/>
      <c r="P41" s="43"/>
      <c r="Q41" s="43"/>
      <c r="R41" s="47"/>
      <c r="S41" s="25"/>
      <c r="T41" s="43"/>
      <c r="U41" s="43"/>
      <c r="V41" s="47"/>
      <c r="W41" s="25"/>
      <c r="AB41" s="43"/>
      <c r="AC41" s="43"/>
      <c r="AF41" s="43"/>
      <c r="AG41" s="43"/>
      <c r="AN41" s="43"/>
      <c r="AO41" s="43"/>
      <c r="AP41" s="47"/>
      <c r="AR41" s="43"/>
      <c r="AS41" s="43"/>
      <c r="AT41" s="47"/>
    </row>
    <row r="42" spans="3:47" x14ac:dyDescent="0.2">
      <c r="C42" s="36" t="s">
        <v>8</v>
      </c>
      <c r="D42" s="51">
        <f>+D16</f>
        <v>8118</v>
      </c>
      <c r="E42" s="51">
        <f>+E16</f>
        <v>43343</v>
      </c>
      <c r="F42" s="52" t="str">
        <f>IF(OR((((D42/E42)*100)-100)&gt;0,(((D42/E42)*100)-100)=0),"+","-")</f>
        <v>-</v>
      </c>
      <c r="G42" s="53">
        <f>ABS(D42/E42-1)</f>
        <v>0.81270332002860901</v>
      </c>
      <c r="H42" s="54">
        <f>+H16</f>
        <v>115952</v>
      </c>
      <c r="I42" s="51">
        <f>+I16</f>
        <v>242107</v>
      </c>
      <c r="J42" s="52" t="str">
        <f>IF(OR((((H42/I42)*100)-100)&gt;0,(((H42/I42)*100)-100)=0),"+","-")</f>
        <v>-</v>
      </c>
      <c r="K42" s="53">
        <f>ABS(H42/I42-1)</f>
        <v>0.5210712618800778</v>
      </c>
      <c r="O42" s="48" t="s">
        <v>14</v>
      </c>
      <c r="P42" s="43"/>
      <c r="Q42" s="43"/>
      <c r="R42" s="44"/>
      <c r="S42" s="45"/>
      <c r="T42" s="43"/>
      <c r="U42" s="43"/>
      <c r="V42" s="44"/>
      <c r="W42" s="45"/>
      <c r="AB42" s="43"/>
      <c r="AC42" s="43"/>
      <c r="AD42" s="44"/>
      <c r="AE42" s="61"/>
      <c r="AF42" s="43"/>
      <c r="AG42" s="43"/>
      <c r="AH42" s="44"/>
      <c r="AI42" s="61"/>
      <c r="AM42" s="19"/>
      <c r="AN42" s="43"/>
      <c r="AO42" s="43"/>
      <c r="AP42" s="44"/>
      <c r="AQ42" s="61"/>
      <c r="AR42" s="43"/>
      <c r="AS42" s="43"/>
      <c r="AT42" s="44"/>
      <c r="AU42" s="61"/>
    </row>
    <row r="43" spans="3:47" ht="3" customHeight="1" x14ac:dyDescent="0.2">
      <c r="C43" s="42"/>
      <c r="D43" s="43"/>
      <c r="E43" s="43"/>
      <c r="F43" s="47"/>
      <c r="G43" s="25"/>
      <c r="H43" s="46"/>
      <c r="I43" s="43"/>
      <c r="J43" s="47"/>
      <c r="K43" s="25"/>
      <c r="O43" s="42"/>
      <c r="P43" s="43"/>
      <c r="Q43" s="43"/>
      <c r="R43" s="47"/>
      <c r="S43" s="25"/>
      <c r="T43" s="43"/>
      <c r="U43" s="43"/>
      <c r="V43" s="47"/>
      <c r="W43" s="25"/>
      <c r="AB43" s="43"/>
      <c r="AC43" s="43"/>
      <c r="AD43" s="47"/>
      <c r="AF43" s="43"/>
      <c r="AG43" s="43"/>
      <c r="AH43" s="47"/>
      <c r="AN43" s="43"/>
      <c r="AO43" s="43"/>
      <c r="AP43" s="47"/>
      <c r="AR43" s="43"/>
      <c r="AS43" s="43"/>
      <c r="AT43" s="47"/>
    </row>
    <row r="44" spans="3:47" x14ac:dyDescent="0.2">
      <c r="C44" s="42" t="s">
        <v>24</v>
      </c>
      <c r="D44" s="43">
        <v>4659</v>
      </c>
      <c r="E44" s="43">
        <f>'[1]QV data'!G8</f>
        <v>35564</v>
      </c>
      <c r="F44" s="44" t="str">
        <f>IF(OR((((D44/E44)*100)-100)&gt;0,(((D44/E44)*100)-100)=0),"+","-")</f>
        <v>-</v>
      </c>
      <c r="G44" s="45">
        <f>ABS(D44/E44-1)</f>
        <v>0.86899673827465973</v>
      </c>
      <c r="H44" s="46">
        <f>SUM('[1]QV data'!$N8:S8)</f>
        <v>88110</v>
      </c>
      <c r="I44" s="43">
        <f>SUM('[1]QV data'!$B8:G8)</f>
        <v>196932</v>
      </c>
      <c r="J44" s="44" t="str">
        <f>IF(OR((((H44/I44)*100)-100)&gt;0,(((H44/I44)*100)-100)=0),"+","-")</f>
        <v>-</v>
      </c>
      <c r="K44" s="45">
        <f>ABS(H44/I44-1)</f>
        <v>0.55258667966607766</v>
      </c>
      <c r="O44" s="42" t="s">
        <v>15</v>
      </c>
      <c r="P44" s="43">
        <v>5494.1289999999999</v>
      </c>
      <c r="Q44" s="43">
        <f>'[1]QV data'!G31</f>
        <v>9089.0220000000008</v>
      </c>
      <c r="R44" s="44" t="str">
        <f>IF(OR((((P44/Q44)*100)-100)&gt;0,(((P44/Q44)*100)-100)=0),"+","-")</f>
        <v>-</v>
      </c>
      <c r="S44" s="45">
        <f>ABS(P44/Q44-1)</f>
        <v>0.39552033211053961</v>
      </c>
      <c r="T44" s="43">
        <f>SUM('[1]QV data'!$N31:S31)</f>
        <v>41865.648000000001</v>
      </c>
      <c r="U44" s="43">
        <f>SUM('[1]QV data'!$B31:G31)</f>
        <v>54755.727100000004</v>
      </c>
      <c r="V44" s="44" t="str">
        <f>IF(OR((((T44/U44)*100)-100)&gt;0,(((T44/U44)*100)-100)=0),"+","-")</f>
        <v>-</v>
      </c>
      <c r="W44" s="45">
        <f>ABS(T44/U44-1)</f>
        <v>0.2354106096784897</v>
      </c>
      <c r="AB44" s="43"/>
      <c r="AC44" s="43"/>
      <c r="AD44" s="44"/>
      <c r="AE44" s="61"/>
      <c r="AF44" s="43"/>
      <c r="AG44" s="43"/>
      <c r="AH44" s="44"/>
      <c r="AI44" s="61"/>
      <c r="AN44" s="43"/>
      <c r="AO44" s="43"/>
      <c r="AP44" s="44"/>
      <c r="AQ44" s="61"/>
      <c r="AR44" s="43"/>
      <c r="AS44" s="43"/>
      <c r="AT44" s="44"/>
      <c r="AU44" s="61"/>
    </row>
    <row r="45" spans="3:47" ht="3" customHeight="1" x14ac:dyDescent="0.2">
      <c r="C45" s="42"/>
      <c r="D45" s="43"/>
      <c r="E45" s="43"/>
      <c r="F45" s="47"/>
      <c r="G45" s="25"/>
      <c r="H45" s="46"/>
      <c r="I45" s="43"/>
      <c r="J45" s="47"/>
      <c r="K45" s="25"/>
      <c r="O45" s="42"/>
      <c r="P45" s="24"/>
      <c r="Q45" s="24"/>
      <c r="R45" s="44"/>
      <c r="S45" s="25"/>
      <c r="T45" s="24"/>
      <c r="U45" s="24"/>
      <c r="V45" s="40"/>
      <c r="W45" s="25"/>
      <c r="AB45" s="43"/>
      <c r="AC45" s="43"/>
      <c r="AD45" s="47"/>
      <c r="AF45" s="43"/>
      <c r="AG45" s="43"/>
      <c r="AH45" s="47"/>
      <c r="AN45" s="43"/>
      <c r="AO45" s="43"/>
      <c r="AP45" s="44"/>
      <c r="AR45" s="43"/>
      <c r="AS45" s="43"/>
    </row>
    <row r="46" spans="3:47" x14ac:dyDescent="0.2">
      <c r="C46" s="59" t="s">
        <v>25</v>
      </c>
      <c r="D46" s="56">
        <f>D42-D44</f>
        <v>3459</v>
      </c>
      <c r="E46" s="56">
        <f>E42-E44</f>
        <v>7779</v>
      </c>
      <c r="F46" s="57" t="str">
        <f>IF(OR((((D46/E46)*100)-100)&gt;0,(((D46/E46)*100)-100)=0),"+","-")</f>
        <v>-</v>
      </c>
      <c r="G46" s="58">
        <f>ABS(D46/E46-1)</f>
        <v>0.55534130350944855</v>
      </c>
      <c r="H46" s="55">
        <f>H42-H44</f>
        <v>27842</v>
      </c>
      <c r="I46" s="56">
        <f>I42-I44</f>
        <v>45175</v>
      </c>
      <c r="J46" s="57" t="str">
        <f>IF(OR((((H46/I46)*100)-100)&gt;0,(((H46/I46)*100)-100)=0),"+","-")</f>
        <v>-</v>
      </c>
      <c r="K46" s="58">
        <f>ABS(H46/I46-1)</f>
        <v>0.38368566685113448</v>
      </c>
      <c r="O46" s="42" t="s">
        <v>16</v>
      </c>
      <c r="P46" s="43">
        <v>10718.148999999999</v>
      </c>
      <c r="Q46" s="43">
        <f>'[1]QV data'!G32</f>
        <v>14451.482</v>
      </c>
      <c r="R46" s="44" t="str">
        <f>IF(OR((((P46/Q46)*100)-100)&gt;0,(((P46/Q46)*100)-100)=0),"+","-")</f>
        <v>-</v>
      </c>
      <c r="S46" s="45">
        <f>ABS(P46/Q46-1)</f>
        <v>0.25833565028140371</v>
      </c>
      <c r="T46" s="43">
        <f>SUM('[1]QV data'!$N32:S32)</f>
        <v>67729.239000000001</v>
      </c>
      <c r="U46" s="43">
        <f>SUM('[1]QV data'!$B32:G32)</f>
        <v>82242.313999999998</v>
      </c>
      <c r="V46" s="44" t="str">
        <f>IF(OR((((T46/U46)*100)-100)&gt;0,(((T46/U46)*100)-100)=0),"+","-")</f>
        <v>-</v>
      </c>
      <c r="W46" s="45">
        <f>ABS(T46/U46-1)</f>
        <v>0.1764672501797554</v>
      </c>
      <c r="AB46" s="43"/>
      <c r="AC46" s="43"/>
      <c r="AD46" s="44"/>
      <c r="AE46" s="61"/>
      <c r="AF46" s="43"/>
      <c r="AG46" s="43"/>
      <c r="AH46" s="44"/>
      <c r="AI46" s="61"/>
      <c r="AN46" s="43"/>
      <c r="AO46" s="43"/>
      <c r="AP46" s="44"/>
      <c r="AQ46" s="61"/>
      <c r="AR46" s="43"/>
      <c r="AS46" s="43"/>
      <c r="AT46" s="44"/>
      <c r="AU46" s="61"/>
    </row>
    <row r="47" spans="3:47" ht="3" customHeight="1" x14ac:dyDescent="0.2">
      <c r="D47" s="60"/>
      <c r="E47" s="60"/>
      <c r="H47" s="43"/>
      <c r="I47" s="60"/>
      <c r="O47" s="42"/>
      <c r="P47" s="43"/>
      <c r="Q47" s="43"/>
      <c r="R47" s="44"/>
      <c r="S47" s="25"/>
      <c r="T47" s="43"/>
      <c r="U47" s="43"/>
      <c r="V47" s="47"/>
      <c r="W47" s="25"/>
      <c r="AB47" s="43"/>
      <c r="AC47" s="43"/>
      <c r="AF47" s="43"/>
      <c r="AG47" s="43"/>
      <c r="AN47" s="43"/>
      <c r="AO47" s="43"/>
      <c r="AP47" s="44"/>
      <c r="AR47" s="43"/>
      <c r="AS47" s="43"/>
      <c r="AT47" s="47"/>
    </row>
    <row r="48" spans="3:47" x14ac:dyDescent="0.2">
      <c r="D48" s="60"/>
      <c r="E48" s="60"/>
      <c r="H48" s="43"/>
      <c r="I48" s="60"/>
      <c r="O48" s="42" t="s">
        <v>17</v>
      </c>
      <c r="P48" s="43">
        <v>5525.4750000000004</v>
      </c>
      <c r="Q48" s="43">
        <f>'[1]QV data'!G33</f>
        <v>6021.7709999999997</v>
      </c>
      <c r="R48" s="44" t="str">
        <f>IF(OR((((P48/Q48)*100)-100)&gt;0,(((P48/Q48)*100)-100)=0),"+","-")</f>
        <v>-</v>
      </c>
      <c r="S48" s="45">
        <f>ABS(P48/Q48-1)</f>
        <v>8.2416950096574459E-2</v>
      </c>
      <c r="T48" s="43">
        <f>SUM('[1]QV data'!$N33:S33)</f>
        <v>31764.330999999998</v>
      </c>
      <c r="U48" s="43">
        <f>SUM('[1]QV data'!$B33:G33)</f>
        <v>37169.877999999997</v>
      </c>
      <c r="V48" s="44" t="str">
        <f>IF(OR((((T48/U48)*100)-100)&gt;0,(((T48/U48)*100)-100)=0),"+","-")</f>
        <v>-</v>
      </c>
      <c r="W48" s="45">
        <f>ABS(T48/U48-1)</f>
        <v>0.14542816094257827</v>
      </c>
      <c r="AB48" s="43"/>
      <c r="AC48" s="43"/>
      <c r="AF48" s="43"/>
      <c r="AG48" s="43"/>
      <c r="AN48" s="43"/>
      <c r="AO48" s="43"/>
      <c r="AP48" s="44"/>
      <c r="AQ48" s="61"/>
      <c r="AR48" s="43"/>
      <c r="AS48" s="43"/>
      <c r="AT48" s="44"/>
      <c r="AU48" s="61"/>
    </row>
    <row r="49" spans="3:47" ht="3" customHeight="1" x14ac:dyDescent="0.2">
      <c r="D49" s="60"/>
      <c r="E49" s="60"/>
      <c r="H49" s="43"/>
      <c r="I49" s="60"/>
      <c r="O49" s="42"/>
      <c r="P49" s="43"/>
      <c r="Q49" s="43"/>
      <c r="R49" s="44"/>
      <c r="S49" s="25"/>
      <c r="T49" s="43"/>
      <c r="U49" s="43"/>
      <c r="V49" s="47"/>
      <c r="W49" s="25"/>
      <c r="AB49" s="43"/>
      <c r="AC49" s="43"/>
      <c r="AF49" s="43"/>
      <c r="AG49" s="43"/>
      <c r="AN49" s="43"/>
      <c r="AO49" s="43"/>
      <c r="AP49" s="44"/>
      <c r="AR49" s="43"/>
      <c r="AS49" s="43"/>
      <c r="AT49" s="47"/>
    </row>
    <row r="50" spans="3:47" x14ac:dyDescent="0.2">
      <c r="C50" s="36" t="s">
        <v>8</v>
      </c>
      <c r="D50" s="51">
        <f>+D16</f>
        <v>8118</v>
      </c>
      <c r="E50" s="51">
        <f>+E16</f>
        <v>43343</v>
      </c>
      <c r="F50" s="52" t="str">
        <f>IF(OR((((D50/E50)*100)-100)&gt;0,(((D50/E50)*100)-100)=0),"+","-")</f>
        <v>-</v>
      </c>
      <c r="G50" s="53">
        <f>ABS(D50/E50-1)</f>
        <v>0.81270332002860901</v>
      </c>
      <c r="H50" s="54">
        <f>+H16</f>
        <v>115952</v>
      </c>
      <c r="I50" s="51">
        <f>+I16</f>
        <v>242107</v>
      </c>
      <c r="J50" s="52" t="str">
        <f>IF(OR((((H50/I50)*100)-100)&gt;0,(((H50/I50)*100)-100)=0),"+","-")</f>
        <v>-</v>
      </c>
      <c r="K50" s="53">
        <f>ABS(H50/I50-1)</f>
        <v>0.5210712618800778</v>
      </c>
      <c r="O50" s="42" t="s">
        <v>18</v>
      </c>
      <c r="P50" s="43">
        <v>3214.4180000000001</v>
      </c>
      <c r="Q50" s="43">
        <f>'[1]QV data'!G34</f>
        <v>4200.1459999999997</v>
      </c>
      <c r="R50" s="44" t="str">
        <f>IF(OR((((P50/Q50)*100)-100)&gt;0,(((P50/Q50)*100)-100)=0),"+","-")</f>
        <v>-</v>
      </c>
      <c r="S50" s="45">
        <f>ABS(P50/Q50-1)</f>
        <v>0.23468898462101073</v>
      </c>
      <c r="T50" s="43">
        <f>SUM('[1]QV data'!$N34:S34)</f>
        <v>19806.217000000004</v>
      </c>
      <c r="U50" s="43">
        <f>SUM('[1]QV data'!$B34:G34)</f>
        <v>25489.474999999999</v>
      </c>
      <c r="V50" s="44" t="str">
        <f>IF(OR((((T50/U50)*100)-100)&gt;0,(((T50/U50)*100)-100)=0),"+","-")</f>
        <v>-</v>
      </c>
      <c r="W50" s="45">
        <f>ABS(T50/U50-1)</f>
        <v>0.22296489041064971</v>
      </c>
      <c r="AB50" s="43"/>
      <c r="AC50" s="43"/>
      <c r="AD50" s="44"/>
      <c r="AE50" s="61"/>
      <c r="AF50" s="43"/>
      <c r="AG50" s="43"/>
      <c r="AH50" s="44"/>
      <c r="AI50" s="61"/>
      <c r="AN50" s="43"/>
      <c r="AO50" s="43"/>
      <c r="AP50" s="44"/>
      <c r="AQ50" s="61"/>
      <c r="AR50" s="43"/>
      <c r="AS50" s="43"/>
      <c r="AT50" s="44"/>
      <c r="AU50" s="61"/>
    </row>
    <row r="51" spans="3:47" ht="3" customHeight="1" x14ac:dyDescent="0.2">
      <c r="C51" s="42"/>
      <c r="D51" s="43"/>
      <c r="E51" s="43"/>
      <c r="F51" s="47"/>
      <c r="G51" s="25"/>
      <c r="H51" s="46"/>
      <c r="I51" s="43"/>
      <c r="J51" s="47"/>
      <c r="K51" s="25"/>
      <c r="O51" s="42"/>
      <c r="P51" s="43"/>
      <c r="Q51" s="43"/>
      <c r="R51" s="44"/>
      <c r="S51" s="27"/>
      <c r="T51" s="22"/>
      <c r="U51" s="22"/>
      <c r="V51" s="20"/>
      <c r="W51" s="27"/>
      <c r="AB51" s="43"/>
      <c r="AC51" s="43"/>
      <c r="AD51" s="47"/>
      <c r="AF51" s="43"/>
      <c r="AG51" s="43"/>
      <c r="AH51" s="47"/>
      <c r="AN51" s="43"/>
      <c r="AO51" s="43"/>
      <c r="AP51" s="44"/>
      <c r="AQ51" s="22"/>
      <c r="AR51" s="43"/>
      <c r="AS51" s="43"/>
      <c r="AT51" s="20"/>
      <c r="AU51" s="22"/>
    </row>
    <row r="52" spans="3:47" x14ac:dyDescent="0.2">
      <c r="C52" s="48" t="s">
        <v>14</v>
      </c>
      <c r="D52" s="43"/>
      <c r="E52" s="43"/>
      <c r="F52" s="44"/>
      <c r="G52" s="45"/>
      <c r="H52" s="46"/>
      <c r="I52" s="43"/>
      <c r="J52" s="44"/>
      <c r="K52" s="45"/>
      <c r="O52" s="42" t="s">
        <v>19</v>
      </c>
      <c r="P52" s="43">
        <v>7047.1720000000005</v>
      </c>
      <c r="Q52" s="43">
        <f>'[1]QV data'!G35</f>
        <v>7852.7190000000001</v>
      </c>
      <c r="R52" s="44" t="str">
        <f>IF(OR((((P52/Q52)*100)-100)&gt;0,(((P52/Q52)*100)-100)=0),"+","-")</f>
        <v>-</v>
      </c>
      <c r="S52" s="45">
        <f>ABS(P52/Q52-1)</f>
        <v>0.10258192098813157</v>
      </c>
      <c r="T52" s="43">
        <f>SUM('[1]QV data'!$N35:S35)</f>
        <v>45914.296999999999</v>
      </c>
      <c r="U52" s="43">
        <f>SUM('[1]QV data'!$B35:G35)</f>
        <v>52008.104999999996</v>
      </c>
      <c r="V52" s="44" t="str">
        <f>IF(OR((((T52/U52)*100)-100)&gt;0,(((T52/U52)*100)-100)=0),"+","-")</f>
        <v>-</v>
      </c>
      <c r="W52" s="45">
        <f>ABS(T52/U52-1)</f>
        <v>0.11717035258254449</v>
      </c>
      <c r="AA52" s="19"/>
      <c r="AB52" s="43"/>
      <c r="AC52" s="43"/>
      <c r="AD52" s="44"/>
      <c r="AE52" s="61"/>
      <c r="AF52" s="43"/>
      <c r="AG52" s="43"/>
      <c r="AH52" s="44"/>
      <c r="AI52" s="61"/>
      <c r="AN52" s="43"/>
      <c r="AO52" s="43"/>
      <c r="AP52" s="44"/>
      <c r="AQ52" s="61"/>
      <c r="AR52" s="43"/>
      <c r="AS52" s="43"/>
      <c r="AT52" s="44"/>
      <c r="AU52" s="61"/>
    </row>
    <row r="53" spans="3:47" ht="3" customHeight="1" x14ac:dyDescent="0.2">
      <c r="C53" s="42"/>
      <c r="D53" s="43"/>
      <c r="E53" s="43"/>
      <c r="F53" s="47"/>
      <c r="G53" s="25"/>
      <c r="H53" s="46"/>
      <c r="I53" s="43"/>
      <c r="J53" s="47"/>
      <c r="K53" s="25"/>
      <c r="O53" s="42"/>
      <c r="P53" s="43"/>
      <c r="Q53" s="43"/>
      <c r="R53" s="44"/>
      <c r="S53" s="45"/>
      <c r="T53" s="40"/>
      <c r="U53" s="40"/>
      <c r="V53" s="40"/>
      <c r="W53" s="41"/>
      <c r="AB53" s="43"/>
      <c r="AC53" s="43"/>
      <c r="AD53" s="47"/>
      <c r="AF53" s="43"/>
      <c r="AG53" s="43"/>
      <c r="AH53" s="47"/>
      <c r="AN53" s="43"/>
      <c r="AO53" s="43"/>
      <c r="AP53" s="44"/>
      <c r="AQ53" s="61"/>
      <c r="AR53" s="43"/>
      <c r="AS53" s="43"/>
      <c r="AU53" s="47"/>
    </row>
    <row r="54" spans="3:47" x14ac:dyDescent="0.2">
      <c r="C54" s="42" t="s">
        <v>26</v>
      </c>
      <c r="D54" s="43">
        <v>498</v>
      </c>
      <c r="E54" s="43">
        <f>'[1]QV data'!G10</f>
        <v>2036</v>
      </c>
      <c r="F54" s="44" t="str">
        <f>IF(OR((((D54/E54)*100)-100)&gt;0,(((D54/E54)*100)-100)=0),"+","-")</f>
        <v>-</v>
      </c>
      <c r="G54" s="45">
        <f>ABS(D54/E54-1)</f>
        <v>0.75540275049115913</v>
      </c>
      <c r="H54" s="46">
        <f>SUM('[1]QV data'!$N10:S10)</f>
        <v>3939</v>
      </c>
      <c r="I54" s="43">
        <f>SUM('[1]QV data'!$B10:G10)</f>
        <v>8966</v>
      </c>
      <c r="J54" s="44" t="str">
        <f>IF(OR((((H54/I54)*100)-100)&gt;0,(((H54/I54)*100)-100)=0),"+","-")</f>
        <v>-</v>
      </c>
      <c r="K54" s="45">
        <f>ABS(H54/I54-1)</f>
        <v>0.56067365603390584</v>
      </c>
      <c r="O54" s="49" t="s">
        <v>20</v>
      </c>
      <c r="P54" s="55">
        <v>19897.300999999999</v>
      </c>
      <c r="Q54" s="56">
        <f>'[1]QV data'!G36</f>
        <v>20548.579000000002</v>
      </c>
      <c r="R54" s="57" t="str">
        <f>IF(OR((((P54/Q54)*100)-100)&gt;0,(((P54/Q54)*100)-100)=0),"+","-")</f>
        <v>-</v>
      </c>
      <c r="S54" s="58">
        <f>ABS(P54/Q54-1)</f>
        <v>3.1694551725450326E-2</v>
      </c>
      <c r="T54" s="55">
        <f>SUM('[1]QV data'!$N36:S36)</f>
        <v>107762.533</v>
      </c>
      <c r="U54" s="56">
        <f>SUM('[1]QV data'!$B36:G36)</f>
        <v>130520.156</v>
      </c>
      <c r="V54" s="57" t="str">
        <f>IF(OR((((T54/U54)*100)-100)&gt;0,(((T54/U54)*100)-100)=0),"+","-")</f>
        <v>-</v>
      </c>
      <c r="W54" s="58">
        <f>ABS(T54/U54-1)</f>
        <v>0.17436098528720734</v>
      </c>
      <c r="AB54" s="43"/>
      <c r="AC54" s="43"/>
      <c r="AD54" s="44"/>
      <c r="AE54" s="61"/>
      <c r="AF54" s="43"/>
      <c r="AG54" s="43"/>
      <c r="AH54" s="44"/>
      <c r="AI54" s="61"/>
      <c r="AN54" s="43"/>
      <c r="AO54" s="43"/>
      <c r="AP54" s="44"/>
      <c r="AQ54" s="61"/>
      <c r="AR54" s="43"/>
      <c r="AS54" s="43"/>
      <c r="AT54" s="44"/>
      <c r="AU54" s="61"/>
    </row>
    <row r="55" spans="3:47" ht="2.25" customHeight="1" x14ac:dyDescent="0.2">
      <c r="C55" s="42"/>
      <c r="D55" s="43"/>
      <c r="E55" s="43"/>
      <c r="F55" s="44"/>
      <c r="G55" s="45"/>
      <c r="H55" s="43"/>
      <c r="I55" s="43"/>
      <c r="J55" s="44"/>
      <c r="K55" s="45"/>
      <c r="O55" s="24"/>
      <c r="P55" s="43"/>
      <c r="Q55" s="43"/>
      <c r="R55" s="44"/>
      <c r="S55" s="61"/>
      <c r="T55" s="43"/>
      <c r="U55" s="43"/>
      <c r="V55" s="44"/>
      <c r="W55" s="61"/>
      <c r="AB55" s="43"/>
      <c r="AC55" s="43"/>
      <c r="AD55" s="44"/>
      <c r="AE55" s="61"/>
      <c r="AF55" s="43"/>
      <c r="AG55" s="43"/>
      <c r="AH55" s="44"/>
      <c r="AI55" s="61"/>
      <c r="AN55" s="43"/>
      <c r="AO55" s="43"/>
      <c r="AP55" s="44"/>
      <c r="AQ55" s="61"/>
      <c r="AR55" s="43"/>
      <c r="AS55" s="43"/>
      <c r="AT55" s="44"/>
      <c r="AU55" s="61"/>
    </row>
    <row r="56" spans="3:47" x14ac:dyDescent="0.2">
      <c r="C56" s="42" t="s">
        <v>27</v>
      </c>
      <c r="D56" s="43">
        <v>256</v>
      </c>
      <c r="E56" s="43">
        <f>'[1]QV data'!G11</f>
        <v>1017</v>
      </c>
      <c r="F56" s="44" t="str">
        <f>IF(OR((((D56/E56)*100)-100)&gt;0,(((D56/E56)*100)-100)=0),"+","-")</f>
        <v>-</v>
      </c>
      <c r="G56" s="45">
        <f>ABS(D56/E56-1)</f>
        <v>0.74827925270403139</v>
      </c>
      <c r="H56" s="43">
        <f>SUM('[1]QV data'!$N11:S11)</f>
        <v>2580</v>
      </c>
      <c r="I56" s="43">
        <f>SUM('[1]QV data'!$B11:G11)</f>
        <v>5098</v>
      </c>
      <c r="J56" s="44" t="str">
        <f>IF(OR((((H56/I56)*100)-100)&gt;0,(((H56/I56)*100)-100)=0),"+","-")</f>
        <v>-</v>
      </c>
      <c r="K56" s="45">
        <f>ABS(H56/I56-1)</f>
        <v>0.49391918399372303</v>
      </c>
      <c r="O56" s="24"/>
      <c r="P56" s="43"/>
      <c r="Q56" s="43"/>
      <c r="R56" s="44"/>
      <c r="S56" s="61"/>
      <c r="T56" s="43"/>
      <c r="U56" s="43"/>
      <c r="V56" s="44"/>
      <c r="W56" s="61"/>
      <c r="AB56" s="43"/>
      <c r="AC56" s="43"/>
      <c r="AD56" s="44"/>
      <c r="AE56" s="61"/>
      <c r="AF56" s="43"/>
      <c r="AG56" s="43"/>
      <c r="AH56" s="44"/>
      <c r="AI56" s="85"/>
      <c r="AN56" s="43"/>
      <c r="AO56" s="43"/>
      <c r="AP56" s="44"/>
      <c r="AQ56" s="61"/>
      <c r="AR56" s="43"/>
      <c r="AS56" s="43"/>
      <c r="AT56" s="44"/>
      <c r="AU56" s="61"/>
    </row>
    <row r="57" spans="3:47" ht="3" customHeight="1" x14ac:dyDescent="0.2">
      <c r="C57" s="42"/>
      <c r="D57" s="43"/>
      <c r="E57" s="43"/>
      <c r="F57" s="40"/>
      <c r="G57" s="25"/>
      <c r="H57" s="43"/>
      <c r="I57" s="43"/>
      <c r="J57" s="40"/>
      <c r="K57" s="25"/>
      <c r="AB57" s="43"/>
      <c r="AC57" s="43"/>
      <c r="AF57" s="43"/>
      <c r="AG57" s="43"/>
    </row>
    <row r="58" spans="3:47" x14ac:dyDescent="0.2">
      <c r="C58" s="59" t="s">
        <v>28</v>
      </c>
      <c r="D58" s="43">
        <v>2473</v>
      </c>
      <c r="E58" s="43">
        <f>'[1]QV data'!G12</f>
        <v>1105</v>
      </c>
      <c r="F58" s="57" t="str">
        <f>IF(OR((((D58/E58)*100)-100)&gt;0,(((D58/E58)*100)-100)=0),"+","-")</f>
        <v>+</v>
      </c>
      <c r="G58" s="58">
        <f>ABS(D58/E58-1)</f>
        <v>1.2380090497737557</v>
      </c>
      <c r="H58" s="46">
        <f>SUM('[1]QV data'!$N12:S12)</f>
        <v>10274</v>
      </c>
      <c r="I58" s="43">
        <f>SUM('[1]QV data'!$B12:G12)</f>
        <v>6938</v>
      </c>
      <c r="J58" s="57" t="str">
        <f>IF(OR((((H58/I58)*100)-100)&gt;0,(((H58/I58)*100)-100)=0),"+","-")</f>
        <v>+</v>
      </c>
      <c r="K58" s="58">
        <f>ABS(H58/I58-1)</f>
        <v>0.48083021043528396</v>
      </c>
      <c r="O58" s="24"/>
      <c r="P58" s="43"/>
      <c r="Q58" s="43"/>
      <c r="R58" s="47"/>
      <c r="S58" s="24"/>
      <c r="T58" s="43"/>
      <c r="U58" s="43"/>
      <c r="V58" s="47"/>
      <c r="W58" s="24"/>
      <c r="AB58" s="43"/>
      <c r="AC58" s="43"/>
      <c r="AD58" s="44"/>
      <c r="AE58" s="61"/>
      <c r="AF58" s="43"/>
      <c r="AG58" s="43"/>
      <c r="AH58" s="44"/>
      <c r="AI58" s="61"/>
    </row>
    <row r="59" spans="3:47" ht="3" customHeight="1" x14ac:dyDescent="0.2">
      <c r="C59" s="11"/>
      <c r="D59" s="11"/>
      <c r="E59" s="11"/>
      <c r="F59" s="11"/>
      <c r="G59" s="11"/>
      <c r="H59" s="11"/>
      <c r="I59" s="11"/>
      <c r="J59" s="11"/>
      <c r="K59" s="11"/>
      <c r="O59" s="24"/>
      <c r="Q59" s="43"/>
      <c r="R59" s="44"/>
      <c r="S59" s="61"/>
      <c r="T59" s="43"/>
      <c r="U59" s="43"/>
      <c r="V59" s="44"/>
      <c r="W59" s="61"/>
      <c r="AB59" s="43"/>
      <c r="AC59" s="43"/>
      <c r="AD59" s="47"/>
      <c r="AF59" s="43"/>
      <c r="AG59" s="43"/>
      <c r="AH59" s="47"/>
    </row>
    <row r="60" spans="3:47" x14ac:dyDescent="0.2">
      <c r="H60" s="24"/>
      <c r="O60" s="19" t="s">
        <v>29</v>
      </c>
      <c r="P60" s="43"/>
      <c r="Q60" s="43"/>
      <c r="R60" s="40"/>
      <c r="S60" s="24"/>
      <c r="T60" s="43"/>
      <c r="U60" s="43"/>
      <c r="V60" s="40"/>
      <c r="W60" s="24"/>
    </row>
    <row r="61" spans="3:47" ht="3" customHeight="1" x14ac:dyDescent="0.2">
      <c r="D61" s="60"/>
      <c r="E61" s="60"/>
      <c r="H61" s="43"/>
      <c r="I61" s="60"/>
      <c r="O61" s="24"/>
      <c r="P61" s="43"/>
      <c r="Q61" s="43"/>
      <c r="R61" s="40"/>
      <c r="S61" s="24"/>
      <c r="T61" s="43"/>
      <c r="U61" s="43"/>
      <c r="V61" s="44"/>
      <c r="W61" s="61"/>
      <c r="AB61" s="43"/>
      <c r="AC61" s="43"/>
      <c r="AF61" s="43"/>
      <c r="AG61" s="43"/>
    </row>
    <row r="62" spans="3:47" x14ac:dyDescent="0.2">
      <c r="D62" s="60"/>
      <c r="E62" s="60"/>
      <c r="H62" s="43"/>
      <c r="I62" s="60"/>
      <c r="O62" s="24"/>
      <c r="P62" s="43"/>
      <c r="Q62" s="43"/>
      <c r="R62" s="44"/>
      <c r="S62" s="61"/>
      <c r="T62" s="43"/>
      <c r="U62" s="43"/>
      <c r="W62" s="24"/>
      <c r="AB62" s="43"/>
      <c r="AC62" s="43"/>
      <c r="AF62" s="43"/>
      <c r="AG62" s="43"/>
      <c r="AM62" s="19"/>
      <c r="AN62" s="43"/>
      <c r="AO62" s="43"/>
      <c r="AR62" s="43"/>
      <c r="AS62" s="43"/>
    </row>
    <row r="63" spans="3:47" ht="3" customHeight="1" x14ac:dyDescent="0.2">
      <c r="D63" s="60"/>
      <c r="E63" s="60"/>
      <c r="H63" s="43"/>
      <c r="I63" s="60"/>
      <c r="O63" s="24"/>
      <c r="P63" s="43"/>
      <c r="Q63" s="43"/>
      <c r="R63" s="44"/>
      <c r="S63" s="61"/>
      <c r="T63" s="43"/>
      <c r="U63" s="43"/>
      <c r="W63" s="24"/>
      <c r="AB63" s="43"/>
      <c r="AC63" s="43"/>
      <c r="AF63" s="43"/>
      <c r="AG63" s="43"/>
      <c r="AN63" s="43"/>
      <c r="AO63" s="43"/>
      <c r="AR63" s="43"/>
      <c r="AS63" s="43"/>
    </row>
    <row r="64" spans="3:47" x14ac:dyDescent="0.2">
      <c r="C64" s="36" t="s">
        <v>8</v>
      </c>
      <c r="D64" s="51">
        <f>+D16</f>
        <v>8118</v>
      </c>
      <c r="E64" s="51">
        <f>+E16</f>
        <v>43343</v>
      </c>
      <c r="F64" s="52" t="str">
        <f>IF(OR((((D64/E64)*100)-100)&gt;0,(((D64/E64)*100)-100)=0),"+","-")</f>
        <v>-</v>
      </c>
      <c r="G64" s="53">
        <f>ABS(D64/E64-1)</f>
        <v>0.81270332002860901</v>
      </c>
      <c r="H64" s="54">
        <f>+H16</f>
        <v>115952</v>
      </c>
      <c r="I64" s="51">
        <f>+I16</f>
        <v>242107</v>
      </c>
      <c r="J64" s="52" t="str">
        <f>IF(OR((((H64/I64)*100)-100)&gt;0,(((H64/I64)*100)-100)=0),"+","-")</f>
        <v>-</v>
      </c>
      <c r="K64" s="53">
        <f>ABS(H64/I64-1)</f>
        <v>0.5210712618800778</v>
      </c>
      <c r="O64" s="24" t="s">
        <v>8</v>
      </c>
      <c r="P64" s="43" t="s">
        <v>30</v>
      </c>
      <c r="Q64" s="43"/>
      <c r="R64" s="47"/>
      <c r="S64" s="24"/>
      <c r="T64" s="43"/>
      <c r="U64" s="43"/>
      <c r="V64" s="47"/>
      <c r="W64" s="24"/>
      <c r="AB64" s="43"/>
      <c r="AC64" s="43"/>
      <c r="AD64" s="44"/>
      <c r="AE64" s="61"/>
      <c r="AF64" s="43"/>
      <c r="AG64" s="43"/>
      <c r="AH64" s="44"/>
      <c r="AI64" s="61"/>
      <c r="AN64" s="43"/>
      <c r="AO64" s="43"/>
      <c r="AP64" s="44"/>
      <c r="AQ64" s="61"/>
      <c r="AR64" s="43"/>
      <c r="AS64" s="43"/>
      <c r="AT64" s="44"/>
      <c r="AU64" s="61"/>
    </row>
    <row r="65" spans="3:47" ht="3" customHeight="1" x14ac:dyDescent="0.2">
      <c r="C65" s="42"/>
      <c r="D65" s="43"/>
      <c r="E65" s="43"/>
      <c r="F65" s="47"/>
      <c r="G65" s="25"/>
      <c r="H65" s="46"/>
      <c r="I65" s="43"/>
      <c r="J65" s="47"/>
      <c r="K65" s="25"/>
      <c r="O65" s="19"/>
      <c r="Q65" s="43"/>
      <c r="R65" s="62"/>
      <c r="S65" s="63"/>
      <c r="T65" s="43"/>
      <c r="U65" s="43"/>
      <c r="V65" s="44"/>
      <c r="W65" s="61"/>
      <c r="AB65" s="43"/>
      <c r="AC65" s="43"/>
      <c r="AD65" s="47"/>
      <c r="AF65" s="43"/>
      <c r="AG65" s="43"/>
      <c r="AH65" s="47"/>
      <c r="AN65" s="43"/>
      <c r="AO65" s="43"/>
      <c r="AP65" s="44"/>
      <c r="AQ65" s="61"/>
      <c r="AR65" s="43"/>
      <c r="AS65" s="43"/>
      <c r="AT65" s="44"/>
      <c r="AU65" s="61"/>
    </row>
    <row r="66" spans="3:47" x14ac:dyDescent="0.2">
      <c r="C66" s="42" t="s">
        <v>31</v>
      </c>
      <c r="D66" s="43">
        <v>1102</v>
      </c>
      <c r="E66" s="43">
        <f>'[1]QV data'!G13</f>
        <v>1906</v>
      </c>
      <c r="F66" s="44" t="str">
        <f>IF(OR((((D66/E66)*100)-100)&gt;0,(((D66/E66)*100)-100)=0),"+","-")</f>
        <v>-</v>
      </c>
      <c r="G66" s="45">
        <f>ABS(D66/E66-1)</f>
        <v>0.42182581322140611</v>
      </c>
      <c r="H66" s="46">
        <f>SUM('[1]QV data'!$N13:S13)</f>
        <v>6705</v>
      </c>
      <c r="I66" s="43">
        <f>SUM('[1]QV data'!$B13:G13)</f>
        <v>9565</v>
      </c>
      <c r="J66" s="44" t="str">
        <f>IF(OR((((H66/I66)*100)-100)&gt;0,(((H66/I66)*100)-100)=0),"+","-")</f>
        <v>-</v>
      </c>
      <c r="K66" s="45">
        <f>ABS(H66/I66-1)</f>
        <v>0.29900679560899113</v>
      </c>
      <c r="P66" s="43" t="s">
        <v>32</v>
      </c>
      <c r="W66" s="24"/>
      <c r="AB66" s="43"/>
      <c r="AC66" s="43"/>
      <c r="AD66" s="44"/>
      <c r="AE66" s="61"/>
      <c r="AF66" s="43"/>
      <c r="AG66" s="43"/>
      <c r="AH66" s="44"/>
      <c r="AI66" s="61"/>
      <c r="AN66" s="43"/>
      <c r="AO66" s="43"/>
      <c r="AP66" s="47"/>
      <c r="AR66" s="43"/>
      <c r="AS66" s="43"/>
      <c r="AT66" s="47"/>
    </row>
    <row r="67" spans="3:47" ht="3" customHeight="1" x14ac:dyDescent="0.2">
      <c r="C67" s="42"/>
      <c r="D67" s="43"/>
      <c r="E67" s="43"/>
      <c r="F67" s="47"/>
      <c r="G67" s="25"/>
      <c r="H67" s="46"/>
      <c r="I67" s="43"/>
      <c r="J67" s="47"/>
      <c r="K67" s="25"/>
      <c r="W67" s="61"/>
      <c r="AB67" s="43"/>
      <c r="AC67" s="43"/>
      <c r="AD67" s="47"/>
      <c r="AF67" s="43"/>
      <c r="AG67" s="43"/>
      <c r="AH67" s="47"/>
      <c r="AU67" s="61"/>
    </row>
    <row r="68" spans="3:47" x14ac:dyDescent="0.2">
      <c r="C68" s="59" t="s">
        <v>33</v>
      </c>
      <c r="D68" s="56">
        <f>D64+D66</f>
        <v>9220</v>
      </c>
      <c r="E68" s="56">
        <f>E64+E66</f>
        <v>45249</v>
      </c>
      <c r="F68" s="57" t="str">
        <f>IF(OR((((D68/E68)*100)-100)&gt;0,(((D68/E68)*100)-100)=0),"+","-")</f>
        <v>-</v>
      </c>
      <c r="G68" s="58">
        <f>ABS(D68/E68-1)</f>
        <v>0.79623859090808635</v>
      </c>
      <c r="H68" s="55">
        <f>H64+H66</f>
        <v>122657</v>
      </c>
      <c r="I68" s="56">
        <f>I64+I66</f>
        <v>251672</v>
      </c>
      <c r="J68" s="57" t="str">
        <f>IF(OR((((H68/I68)*100)-100)&gt;0,(((H68/I68)*100)-100)=0),"+","-")</f>
        <v>-</v>
      </c>
      <c r="K68" s="58">
        <f>ABS(H68/I68-1)</f>
        <v>0.51263152039162085</v>
      </c>
      <c r="O68" s="24" t="s">
        <v>31</v>
      </c>
      <c r="P68" s="43" t="s">
        <v>34</v>
      </c>
      <c r="Q68" s="43"/>
      <c r="R68" s="47"/>
      <c r="S68" s="24"/>
      <c r="T68" s="43"/>
      <c r="U68" s="43"/>
      <c r="V68" s="40"/>
      <c r="W68" s="24"/>
      <c r="AB68" s="43"/>
      <c r="AC68" s="43"/>
      <c r="AD68" s="44"/>
      <c r="AE68" s="61"/>
      <c r="AF68" s="43"/>
      <c r="AG68" s="43"/>
      <c r="AH68" s="44"/>
      <c r="AI68" s="61"/>
      <c r="AN68" s="43"/>
      <c r="AO68" s="43"/>
      <c r="AP68" s="47"/>
      <c r="AR68" s="43"/>
      <c r="AS68" s="43"/>
      <c r="AT68" s="44"/>
    </row>
    <row r="69" spans="3:47" ht="3" customHeight="1" x14ac:dyDescent="0.2">
      <c r="D69" s="60"/>
      <c r="E69" s="60"/>
      <c r="H69" s="43"/>
      <c r="I69" s="60"/>
      <c r="O69" s="24"/>
      <c r="Q69" s="43"/>
      <c r="R69" s="44"/>
      <c r="S69" s="61"/>
      <c r="T69" s="43"/>
      <c r="U69" s="43"/>
      <c r="V69" s="40"/>
      <c r="W69" s="61"/>
      <c r="AB69" s="43"/>
      <c r="AC69" s="43"/>
      <c r="AF69" s="43"/>
      <c r="AG69" s="43"/>
      <c r="AU69" s="61"/>
    </row>
    <row r="70" spans="3:47" x14ac:dyDescent="0.2">
      <c r="D70" s="60"/>
      <c r="E70" s="60"/>
      <c r="H70" s="43"/>
      <c r="I70" s="60"/>
      <c r="P70" s="43" t="s">
        <v>35</v>
      </c>
      <c r="W70" s="24"/>
      <c r="AB70" s="43"/>
      <c r="AC70" s="43"/>
      <c r="AF70" s="43"/>
      <c r="AG70" s="43"/>
      <c r="AN70" s="43"/>
      <c r="AO70" s="43"/>
      <c r="AP70" s="44"/>
      <c r="AQ70" s="61"/>
      <c r="AR70" s="43"/>
      <c r="AS70" s="43"/>
      <c r="AT70" s="47"/>
    </row>
    <row r="71" spans="3:47" ht="3" customHeight="1" x14ac:dyDescent="0.2">
      <c r="D71" s="60"/>
      <c r="E71" s="60"/>
      <c r="H71" s="43"/>
      <c r="I71" s="60"/>
      <c r="W71" s="24"/>
      <c r="AB71" s="43"/>
      <c r="AC71" s="43"/>
      <c r="AF71" s="43"/>
      <c r="AG71" s="43"/>
      <c r="AT71" s="44"/>
      <c r="AU71" s="61"/>
    </row>
    <row r="72" spans="3:47" x14ac:dyDescent="0.2">
      <c r="C72" s="9" t="s">
        <v>36</v>
      </c>
      <c r="D72" s="64"/>
      <c r="E72" s="65"/>
      <c r="F72" s="30"/>
      <c r="G72" s="31"/>
      <c r="H72" s="66" t="s">
        <v>2</v>
      </c>
      <c r="I72" s="67" t="s">
        <v>2</v>
      </c>
      <c r="J72" s="30"/>
      <c r="K72" s="31"/>
      <c r="O72" s="24" t="s">
        <v>37</v>
      </c>
      <c r="P72" s="43" t="s">
        <v>38</v>
      </c>
      <c r="Q72" s="43"/>
      <c r="R72" s="40"/>
      <c r="S72" s="24"/>
      <c r="T72" s="43"/>
      <c r="U72" s="43"/>
      <c r="V72" s="40"/>
      <c r="W72" s="24"/>
      <c r="AA72" s="19"/>
      <c r="AB72" s="69"/>
      <c r="AC72" s="69"/>
      <c r="AD72" s="20"/>
      <c r="AE72" s="19"/>
      <c r="AF72" s="71"/>
      <c r="AG72" s="71"/>
      <c r="AH72" s="20"/>
      <c r="AI72" s="19"/>
    </row>
    <row r="73" spans="3:47" ht="3" customHeight="1" x14ac:dyDescent="0.2">
      <c r="D73" s="68"/>
      <c r="E73" s="69"/>
      <c r="F73" s="20"/>
      <c r="G73" s="21"/>
      <c r="H73" s="70"/>
      <c r="I73" s="71"/>
      <c r="J73" s="20"/>
      <c r="K73" s="21"/>
      <c r="O73" s="24"/>
      <c r="Q73" s="43"/>
      <c r="R73" s="44"/>
      <c r="S73" s="61"/>
      <c r="T73" s="43"/>
      <c r="U73" s="43"/>
      <c r="V73" s="44"/>
      <c r="W73" s="19"/>
      <c r="AB73" s="69"/>
      <c r="AC73" s="69"/>
      <c r="AD73" s="20"/>
      <c r="AE73" s="19"/>
      <c r="AF73" s="71"/>
      <c r="AG73" s="71"/>
      <c r="AH73" s="20"/>
      <c r="AI73" s="19"/>
      <c r="AU73" s="61"/>
    </row>
    <row r="74" spans="3:47" x14ac:dyDescent="0.2">
      <c r="D74" s="70" t="str">
        <f>+D12</f>
        <v>juni</v>
      </c>
      <c r="E74" s="71" t="str">
        <f>+D12</f>
        <v>juni</v>
      </c>
      <c r="F74" s="20"/>
      <c r="G74" s="27" t="s">
        <v>5</v>
      </c>
      <c r="H74" s="70" t="str">
        <f>D12</f>
        <v>juni</v>
      </c>
      <c r="I74" s="71" t="str">
        <f>D12</f>
        <v>juni</v>
      </c>
      <c r="J74" s="20"/>
      <c r="K74" s="27" t="s">
        <v>5</v>
      </c>
      <c r="P74" s="43" t="s">
        <v>39</v>
      </c>
      <c r="W74" s="19"/>
      <c r="AB74" s="71"/>
      <c r="AC74" s="71"/>
      <c r="AD74" s="20"/>
      <c r="AE74" s="22"/>
      <c r="AF74" s="71"/>
      <c r="AG74" s="71"/>
      <c r="AH74" s="20"/>
      <c r="AI74" s="22"/>
      <c r="AN74" s="43"/>
      <c r="AO74" s="43"/>
      <c r="AR74" s="43"/>
      <c r="AS74" s="43"/>
      <c r="AT74" s="44"/>
    </row>
    <row r="75" spans="3:47" ht="3" customHeight="1" x14ac:dyDescent="0.2">
      <c r="D75" s="70"/>
      <c r="E75" s="71"/>
      <c r="F75" s="20"/>
      <c r="G75" s="27"/>
      <c r="H75" s="70"/>
      <c r="I75" s="71"/>
      <c r="J75" s="20"/>
      <c r="K75" s="27"/>
      <c r="W75" s="22"/>
      <c r="AB75" s="71"/>
      <c r="AC75" s="71"/>
      <c r="AD75" s="20"/>
      <c r="AE75" s="22"/>
      <c r="AF75" s="71"/>
      <c r="AG75" s="71"/>
      <c r="AH75" s="20"/>
      <c r="AI75" s="22"/>
      <c r="AT75" s="47"/>
    </row>
    <row r="76" spans="3:47" x14ac:dyDescent="0.2">
      <c r="D76" s="72">
        <f>D32</f>
        <v>2020</v>
      </c>
      <c r="E76" s="73">
        <f>E32</f>
        <v>2019</v>
      </c>
      <c r="F76" s="74"/>
      <c r="G76" s="75" t="str">
        <f>G32</f>
        <v>met 2019</v>
      </c>
      <c r="H76" s="72">
        <f>H32</f>
        <v>2020</v>
      </c>
      <c r="I76" s="73">
        <f>I32</f>
        <v>2019</v>
      </c>
      <c r="J76" s="20"/>
      <c r="K76" s="27" t="str">
        <f>K32</f>
        <v>met 2019</v>
      </c>
      <c r="O76" s="24" t="s">
        <v>28</v>
      </c>
      <c r="P76" s="43" t="s">
        <v>40</v>
      </c>
      <c r="Q76" s="43"/>
      <c r="R76" s="40"/>
      <c r="S76" s="24"/>
      <c r="T76" s="43"/>
      <c r="U76" s="43"/>
      <c r="V76" s="47"/>
      <c r="W76" s="22"/>
      <c r="AB76" s="73"/>
      <c r="AC76" s="73"/>
      <c r="AD76" s="74"/>
      <c r="AE76" s="73"/>
      <c r="AF76" s="73"/>
      <c r="AG76" s="73"/>
      <c r="AH76" s="74"/>
      <c r="AI76" s="73"/>
      <c r="AN76" s="43"/>
      <c r="AO76" s="43"/>
      <c r="AR76" s="43"/>
      <c r="AS76" s="43"/>
      <c r="AT76" s="44"/>
    </row>
    <row r="77" spans="3:47" ht="3" customHeight="1" x14ac:dyDescent="0.2">
      <c r="C77" s="50"/>
      <c r="D77" s="76"/>
      <c r="E77" s="76"/>
      <c r="F77" s="40"/>
      <c r="G77" s="41"/>
      <c r="H77" s="77"/>
      <c r="I77" s="76"/>
      <c r="J77" s="40"/>
      <c r="K77" s="41"/>
      <c r="O77" s="24"/>
      <c r="Q77" s="43"/>
      <c r="R77" s="44"/>
      <c r="S77" s="61"/>
      <c r="T77" s="43"/>
      <c r="U77" s="43"/>
      <c r="V77" s="44"/>
      <c r="W77" s="22"/>
      <c r="AB77" s="76"/>
      <c r="AC77" s="76"/>
      <c r="AE77" s="47"/>
      <c r="AF77" s="76"/>
      <c r="AG77" s="76"/>
      <c r="AI77" s="47"/>
      <c r="AU77" s="61"/>
    </row>
    <row r="78" spans="3:47" x14ac:dyDescent="0.2">
      <c r="C78" s="10" t="s">
        <v>9</v>
      </c>
      <c r="D78" s="54">
        <f>D82+D80</f>
        <v>471852</v>
      </c>
      <c r="E78" s="51">
        <f>E82+E80</f>
        <v>6502588</v>
      </c>
      <c r="F78" s="52" t="str">
        <f>IF(OR((((D78/E78)*100)-100)&gt;0,(((D78/E78)*100)-100)=0),"+","-")</f>
        <v>-</v>
      </c>
      <c r="G78" s="53">
        <f>ABS(D78/E78-1)</f>
        <v>0.92743627614113022</v>
      </c>
      <c r="H78" s="51">
        <f>H82+H80</f>
        <v>13078256</v>
      </c>
      <c r="I78" s="51">
        <f>I82+I80</f>
        <v>34537328</v>
      </c>
      <c r="J78" s="52" t="str">
        <f>IF(OR((((H78/I78)*100)-100)&gt;0,(((H78/I78)*100)-100)=0),"+","-")</f>
        <v>-</v>
      </c>
      <c r="K78" s="53">
        <f>ABS(H78/I78-1)</f>
        <v>0.62132982609424792</v>
      </c>
      <c r="P78" s="43" t="s">
        <v>41</v>
      </c>
      <c r="W78" s="47"/>
      <c r="AB78" s="43"/>
      <c r="AC78" s="43"/>
      <c r="AD78" s="44"/>
      <c r="AE78" s="61"/>
      <c r="AF78" s="43"/>
      <c r="AG78" s="43"/>
      <c r="AH78" s="44"/>
      <c r="AI78" s="61"/>
      <c r="AN78" s="43"/>
      <c r="AO78" s="43"/>
      <c r="AP78" s="44"/>
      <c r="AQ78" s="61"/>
      <c r="AR78" s="43"/>
      <c r="AS78" s="43"/>
    </row>
    <row r="79" spans="3:47" ht="3" customHeight="1" x14ac:dyDescent="0.2">
      <c r="C79" s="23"/>
      <c r="D79" s="46"/>
      <c r="E79" s="43"/>
      <c r="F79" s="47"/>
      <c r="G79" s="25"/>
      <c r="H79" s="43"/>
      <c r="I79" s="43"/>
      <c r="J79" s="47"/>
      <c r="K79" s="25"/>
      <c r="W79" s="61"/>
      <c r="AB79" s="43"/>
      <c r="AC79" s="43"/>
      <c r="AD79" s="47"/>
      <c r="AF79" s="43"/>
      <c r="AG79" s="43"/>
      <c r="AH79" s="47"/>
    </row>
    <row r="80" spans="3:47" x14ac:dyDescent="0.2">
      <c r="C80" s="23" t="s">
        <v>42</v>
      </c>
      <c r="D80" s="46">
        <v>442</v>
      </c>
      <c r="E80" s="43">
        <f>'[1]QV data'!G15</f>
        <v>0</v>
      </c>
      <c r="F80" s="44" t="s">
        <v>43</v>
      </c>
      <c r="G80" s="45">
        <v>1</v>
      </c>
      <c r="H80" s="46">
        <f>SUM('[1]QV data'!$N15:S15)</f>
        <v>2090</v>
      </c>
      <c r="I80" s="43">
        <f>SUM('[1]QV data'!$B15:G15)</f>
        <v>26480</v>
      </c>
      <c r="J80" s="44" t="str">
        <f>IF(OR((((H80/I80)*100)-100)&gt;0,(((H80/I80)*100)-100)=0),"+","-")</f>
        <v>-</v>
      </c>
      <c r="K80" s="45">
        <f>ABS(H80/I80-1)</f>
        <v>0.92107250755287007</v>
      </c>
      <c r="O80" s="24" t="s">
        <v>36</v>
      </c>
      <c r="P80" s="43" t="s">
        <v>44</v>
      </c>
      <c r="Q80" s="43"/>
      <c r="R80" s="47"/>
      <c r="S80" s="24"/>
      <c r="T80" s="43"/>
      <c r="U80" s="43"/>
      <c r="V80" s="47"/>
      <c r="W80" s="24"/>
      <c r="AB80" s="43"/>
      <c r="AC80" s="43"/>
      <c r="AD80" s="44"/>
      <c r="AE80" s="61"/>
      <c r="AF80" s="43"/>
      <c r="AG80" s="43"/>
      <c r="AH80" s="44"/>
      <c r="AI80" s="61"/>
      <c r="AN80" s="43"/>
      <c r="AO80" s="43"/>
      <c r="AP80" s="47"/>
      <c r="AR80" s="43"/>
      <c r="AS80" s="43"/>
      <c r="AU80" s="61"/>
    </row>
    <row r="81" spans="3:47" ht="3" customHeight="1" x14ac:dyDescent="0.2">
      <c r="C81" s="23" t="s">
        <v>42</v>
      </c>
      <c r="D81" s="46"/>
      <c r="E81" s="43"/>
      <c r="F81" s="47"/>
      <c r="G81" s="25"/>
      <c r="H81" s="43"/>
      <c r="I81" s="43"/>
      <c r="J81" s="47"/>
      <c r="K81" s="25"/>
      <c r="O81" s="24"/>
      <c r="Q81" s="43"/>
      <c r="R81" s="44"/>
      <c r="S81" s="61"/>
      <c r="T81" s="43"/>
      <c r="U81" s="43"/>
      <c r="V81" s="44"/>
      <c r="W81" s="61"/>
      <c r="AB81" s="43"/>
      <c r="AC81" s="43"/>
      <c r="AD81" s="47"/>
      <c r="AF81" s="43"/>
      <c r="AG81" s="43"/>
      <c r="AH81" s="47"/>
    </row>
    <row r="82" spans="3:47" x14ac:dyDescent="0.2">
      <c r="C82" s="23" t="s">
        <v>45</v>
      </c>
      <c r="D82" s="46">
        <f>+D18-D80</f>
        <v>471410</v>
      </c>
      <c r="E82" s="43">
        <f>+E18-E80</f>
        <v>6502588</v>
      </c>
      <c r="F82" s="44" t="str">
        <f>IF(OR((((D82/E82)*100)-100)&gt;0,(((D82/E82)*100)-100)=0),"+","-")</f>
        <v>-</v>
      </c>
      <c r="G82" s="45">
        <f>ABS(D82/E82-1)</f>
        <v>0.92750424907744422</v>
      </c>
      <c r="H82" s="43">
        <f>+H18-H80</f>
        <v>13076166</v>
      </c>
      <c r="I82" s="43">
        <f>+I18-I80</f>
        <v>34510848</v>
      </c>
      <c r="J82" s="44" t="str">
        <f>IF(OR((((H82/I82)*100)-100)&gt;0,(((H82/I82)*100)-100)=0),"+","-")</f>
        <v>-</v>
      </c>
      <c r="K82" s="45">
        <f>ABS(H82/I82-1)</f>
        <v>0.62109983504317245</v>
      </c>
      <c r="P82" s="43" t="s">
        <v>46</v>
      </c>
      <c r="AB82" s="43"/>
      <c r="AC82" s="43"/>
      <c r="AD82" s="44"/>
      <c r="AE82" s="61"/>
      <c r="AF82" s="43"/>
      <c r="AG82" s="43"/>
      <c r="AH82" s="44"/>
      <c r="AI82" s="61"/>
      <c r="AN82" s="43"/>
      <c r="AO82" s="43"/>
      <c r="AP82" s="44"/>
      <c r="AQ82" s="61"/>
      <c r="AR82" s="43"/>
      <c r="AS82" s="43"/>
      <c r="AT82" s="44"/>
    </row>
    <row r="83" spans="3:47" ht="3" customHeight="1" x14ac:dyDescent="0.2">
      <c r="C83" s="23"/>
      <c r="D83" s="46"/>
      <c r="E83" s="43"/>
      <c r="F83" s="40"/>
      <c r="G83" s="25"/>
      <c r="H83" s="43"/>
      <c r="I83" s="43"/>
      <c r="J83" s="40"/>
      <c r="K83" s="25"/>
      <c r="AB83" s="43"/>
      <c r="AC83" s="43"/>
      <c r="AF83" s="43"/>
      <c r="AG83" s="43"/>
    </row>
    <row r="84" spans="3:47" x14ac:dyDescent="0.2">
      <c r="C84" s="23" t="s">
        <v>21</v>
      </c>
      <c r="D84" s="46">
        <v>464080</v>
      </c>
      <c r="E84" s="43">
        <f>'[1]QV data'!G17</f>
        <v>6428527</v>
      </c>
      <c r="F84" s="44" t="str">
        <f>IF(OR((((D84/E84)*100)-100)&gt;0,(((D84/E84)*100)-100)=0),"+","-")</f>
        <v>-</v>
      </c>
      <c r="G84" s="45">
        <f>ABS(D84/E84-1)</f>
        <v>0.92780927885968278</v>
      </c>
      <c r="H84" s="46">
        <f>SUM('[1]QV data'!$N17:S17)</f>
        <v>13016819</v>
      </c>
      <c r="I84" s="43">
        <f>SUM('[1]QV data'!$B17:G17)</f>
        <v>34257570</v>
      </c>
      <c r="J84" s="44" t="str">
        <f>IF(OR((((H84/I84)*100)-100)&gt;0,(((H84/I84)*100)-100)=0),"+","-")</f>
        <v>-</v>
      </c>
      <c r="K84" s="45">
        <f>ABS(H84/I84-1)</f>
        <v>0.62003087200872686</v>
      </c>
      <c r="O84" s="24" t="s">
        <v>47</v>
      </c>
      <c r="P84" s="43" t="s">
        <v>48</v>
      </c>
      <c r="Q84" s="43"/>
      <c r="R84" s="47"/>
      <c r="S84" s="24"/>
      <c r="T84" s="43"/>
      <c r="U84" s="43"/>
      <c r="V84" s="40"/>
      <c r="W84" s="24"/>
      <c r="AB84" s="43"/>
      <c r="AC84" s="43"/>
      <c r="AD84" s="44"/>
      <c r="AE84" s="61"/>
      <c r="AF84" s="43"/>
      <c r="AG84" s="43"/>
      <c r="AH84" s="44"/>
      <c r="AI84" s="61"/>
      <c r="AN84" s="43"/>
      <c r="AO84" s="43"/>
      <c r="AP84" s="47"/>
      <c r="AR84" s="43"/>
      <c r="AS84" s="43"/>
      <c r="AT84" s="47"/>
      <c r="AU84" s="61"/>
    </row>
    <row r="85" spans="3:47" ht="3" customHeight="1" x14ac:dyDescent="0.2">
      <c r="C85" s="23"/>
      <c r="D85" s="46"/>
      <c r="E85" s="43"/>
      <c r="F85" s="47"/>
      <c r="G85" s="25"/>
      <c r="H85" s="43"/>
      <c r="I85" s="43"/>
      <c r="J85" s="47"/>
      <c r="K85" s="25"/>
      <c r="O85" s="24"/>
      <c r="Q85" s="43"/>
      <c r="R85" s="44"/>
      <c r="S85" s="61"/>
      <c r="T85" s="43"/>
      <c r="U85" s="43"/>
      <c r="V85" s="40"/>
      <c r="W85" s="61"/>
      <c r="AB85" s="43"/>
      <c r="AC85" s="43"/>
      <c r="AD85" s="47"/>
      <c r="AF85" s="43"/>
      <c r="AG85" s="43"/>
      <c r="AH85" s="47"/>
    </row>
    <row r="86" spans="3:47" x14ac:dyDescent="0.2">
      <c r="C86" s="23" t="s">
        <v>22</v>
      </c>
      <c r="D86" s="46">
        <f>+D82-D84</f>
        <v>7330</v>
      </c>
      <c r="E86" s="43">
        <f>+E82-E84</f>
        <v>74061</v>
      </c>
      <c r="F86" s="44" t="str">
        <f>IF(OR((((D86/E86)*100)-100)&gt;0,(((D86/E86)*100)-100)=0),"+","-")</f>
        <v>-</v>
      </c>
      <c r="G86" s="45">
        <f>ABS(D86/E86-1)</f>
        <v>0.90102753135928493</v>
      </c>
      <c r="H86" s="43">
        <f>H82-H84</f>
        <v>59347</v>
      </c>
      <c r="I86" s="43">
        <f>I82-I84</f>
        <v>253278</v>
      </c>
      <c r="J86" s="44" t="str">
        <f>IF(OR((((H86/I86)*100)-100)&gt;0,(((H86/I86)*100)-100)=0),"+","-")</f>
        <v>-</v>
      </c>
      <c r="K86" s="45">
        <f>ABS(H86/I86-1)</f>
        <v>0.76568434684417919</v>
      </c>
      <c r="P86" s="43" t="s">
        <v>49</v>
      </c>
      <c r="W86" s="24"/>
      <c r="AB86" s="43"/>
      <c r="AC86" s="43"/>
      <c r="AD86" s="44"/>
      <c r="AE86" s="61"/>
      <c r="AF86" s="43"/>
      <c r="AG86" s="43"/>
      <c r="AH86" s="44"/>
      <c r="AI86" s="61"/>
      <c r="AN86" s="43"/>
      <c r="AO86" s="43"/>
      <c r="AP86" s="44"/>
      <c r="AQ86" s="61"/>
      <c r="AR86" s="43"/>
      <c r="AS86" s="43"/>
      <c r="AT86" s="44"/>
    </row>
    <row r="87" spans="3:47" ht="3" customHeight="1" x14ac:dyDescent="0.2">
      <c r="C87" s="49"/>
      <c r="D87" s="55"/>
      <c r="E87" s="55"/>
      <c r="F87" s="17"/>
      <c r="G87" s="50"/>
      <c r="H87" s="56"/>
      <c r="I87" s="56"/>
      <c r="J87" s="17"/>
      <c r="K87" s="50"/>
      <c r="W87" s="61"/>
      <c r="AB87" s="43"/>
      <c r="AC87" s="43"/>
      <c r="AF87" s="43"/>
      <c r="AG87" s="43"/>
    </row>
    <row r="88" spans="3:47" x14ac:dyDescent="0.2">
      <c r="C88" s="11"/>
      <c r="D88" s="43"/>
      <c r="E88" s="43"/>
      <c r="F88" s="40"/>
      <c r="G88" s="24"/>
      <c r="H88" s="51"/>
      <c r="I88" s="51"/>
      <c r="J88" s="12"/>
      <c r="K88" s="11"/>
      <c r="O88" s="24" t="s">
        <v>50</v>
      </c>
      <c r="P88" s="43" t="s">
        <v>51</v>
      </c>
      <c r="Q88" s="43"/>
      <c r="R88" s="40"/>
      <c r="S88" s="24"/>
      <c r="T88" s="43"/>
      <c r="U88" s="43"/>
      <c r="V88" s="40"/>
      <c r="W88" s="24"/>
      <c r="AB88" s="43"/>
      <c r="AC88" s="43"/>
      <c r="AF88" s="43"/>
      <c r="AG88" s="43"/>
      <c r="AN88" s="43"/>
      <c r="AO88" s="43"/>
      <c r="AR88" s="43"/>
      <c r="AS88" s="43"/>
      <c r="AT88" s="47"/>
    </row>
    <row r="89" spans="3:47" ht="3" customHeight="1" x14ac:dyDescent="0.2">
      <c r="D89" s="60"/>
      <c r="E89" s="60"/>
      <c r="H89" s="43"/>
      <c r="I89" s="60"/>
      <c r="O89" s="24"/>
      <c r="Q89" s="43"/>
      <c r="R89" s="40"/>
      <c r="S89" s="24"/>
      <c r="T89" s="43"/>
      <c r="U89" s="43"/>
      <c r="W89" s="24"/>
      <c r="AB89" s="43"/>
      <c r="AC89" s="43"/>
      <c r="AF89" s="43"/>
      <c r="AG89" s="43"/>
      <c r="AU89" s="19"/>
    </row>
    <row r="90" spans="3:47" x14ac:dyDescent="0.2">
      <c r="C90" s="36" t="s">
        <v>45</v>
      </c>
      <c r="D90" s="54">
        <f>+D82</f>
        <v>471410</v>
      </c>
      <c r="E90" s="51">
        <f>+E82</f>
        <v>6502588</v>
      </c>
      <c r="F90" s="52" t="str">
        <f>IF(OR((((D90/E90)*100)-100)&gt;0,(((D90/E90)*100)-100)=0),"+","-")</f>
        <v>-</v>
      </c>
      <c r="G90" s="53">
        <f>ABS(D90/E90-1)</f>
        <v>0.92750424907744422</v>
      </c>
      <c r="H90" s="54">
        <f>+H82</f>
        <v>13076166</v>
      </c>
      <c r="I90" s="51">
        <f>+I82</f>
        <v>34510848</v>
      </c>
      <c r="J90" s="52" t="str">
        <f>IF(OR((((H90/I90)*100)-100)&gt;0,(((H90/I90)*100)-100)=0),"+","-")</f>
        <v>-</v>
      </c>
      <c r="K90" s="53">
        <f>ABS(H90/I90-1)</f>
        <v>0.62109983504317245</v>
      </c>
      <c r="P90" s="43" t="s">
        <v>52</v>
      </c>
      <c r="V90" s="20"/>
      <c r="W90" s="24"/>
      <c r="AB90" s="43"/>
      <c r="AC90" s="43"/>
      <c r="AD90" s="44"/>
      <c r="AE90" s="61"/>
      <c r="AF90" s="43"/>
      <c r="AG90" s="43"/>
      <c r="AH90" s="44"/>
      <c r="AI90" s="61"/>
      <c r="AN90" s="43"/>
      <c r="AO90" s="43"/>
      <c r="AR90" s="43"/>
      <c r="AS90" s="43"/>
      <c r="AT90" s="44"/>
      <c r="AU90" s="19"/>
    </row>
    <row r="91" spans="3:47" ht="3" customHeight="1" x14ac:dyDescent="0.2">
      <c r="C91" s="42"/>
      <c r="D91" s="46"/>
      <c r="E91" s="43"/>
      <c r="F91" s="47"/>
      <c r="G91" s="25"/>
      <c r="H91" s="46"/>
      <c r="I91" s="43"/>
      <c r="J91" s="47"/>
      <c r="K91" s="25"/>
      <c r="V91" s="20"/>
      <c r="AB91" s="43"/>
      <c r="AC91" s="43"/>
      <c r="AD91" s="47"/>
      <c r="AF91" s="43"/>
      <c r="AG91" s="43"/>
      <c r="AH91" s="47"/>
    </row>
    <row r="92" spans="3:47" x14ac:dyDescent="0.2">
      <c r="C92" s="42" t="s">
        <v>24</v>
      </c>
      <c r="D92" s="46">
        <v>338245</v>
      </c>
      <c r="E92" s="43">
        <f>'[1]QV data'!G19</f>
        <v>4652003</v>
      </c>
      <c r="F92" s="44" t="str">
        <f>IF(OR((((D92/E92)*100)-100)&gt;0,(((D92/E92)*100)-100)=0),"+","-")</f>
        <v>-</v>
      </c>
      <c r="G92" s="45">
        <f>ABS(D92/E92-1)</f>
        <v>0.92729045961492285</v>
      </c>
      <c r="H92" s="46">
        <f>SUM('[1]QV data'!$N19:S19)</f>
        <v>8957319</v>
      </c>
      <c r="I92" s="43">
        <f>SUM('[1]QV data'!$B19:G19)</f>
        <v>24322455</v>
      </c>
      <c r="J92" s="44" t="str">
        <f>IF(OR((((H92/I92)*100)-100)&gt;0,(((H92/I92)*100)-100)=0),"+","-")</f>
        <v>-</v>
      </c>
      <c r="K92" s="45">
        <f>ABS(H92/I92-1)</f>
        <v>0.63172636150421491</v>
      </c>
      <c r="O92" s="24"/>
      <c r="P92" s="43" t="s">
        <v>53</v>
      </c>
      <c r="Q92" s="43"/>
      <c r="R92" s="40"/>
      <c r="S92" s="24"/>
      <c r="T92" s="43"/>
      <c r="U92" s="43"/>
      <c r="V92" s="20"/>
      <c r="AB92" s="43"/>
      <c r="AC92" s="43"/>
      <c r="AD92" s="44"/>
      <c r="AE92" s="61"/>
      <c r="AF92" s="43"/>
      <c r="AG92" s="43"/>
      <c r="AH92" s="44"/>
      <c r="AI92" s="61"/>
      <c r="AN92" s="43"/>
      <c r="AO92" s="43"/>
      <c r="AR92" s="43"/>
      <c r="AS92" s="43"/>
      <c r="AU92" s="22"/>
    </row>
    <row r="93" spans="3:47" ht="3" customHeight="1" x14ac:dyDescent="0.2">
      <c r="C93" s="42"/>
      <c r="D93" s="46"/>
      <c r="E93" s="43"/>
      <c r="F93" s="47"/>
      <c r="G93" s="25"/>
      <c r="H93" s="46"/>
      <c r="I93" s="43"/>
      <c r="J93" s="47"/>
      <c r="K93" s="25"/>
      <c r="V93" s="20"/>
      <c r="AB93" s="43"/>
      <c r="AC93" s="43"/>
      <c r="AD93" s="47"/>
      <c r="AF93" s="43"/>
      <c r="AG93" s="43"/>
      <c r="AH93" s="47"/>
      <c r="AU93" s="22"/>
    </row>
    <row r="94" spans="3:47" x14ac:dyDescent="0.2">
      <c r="C94" s="59" t="s">
        <v>25</v>
      </c>
      <c r="D94" s="55">
        <f>D90-D92</f>
        <v>133165</v>
      </c>
      <c r="E94" s="56">
        <f>E90-E92</f>
        <v>1850585</v>
      </c>
      <c r="F94" s="57" t="str">
        <f>IF(OR((((D94/E94)*100)-100)&gt;0,(((D94/E94)*100)-100)=0),"+","-")</f>
        <v>-</v>
      </c>
      <c r="G94" s="58">
        <f>ABS(D94/E94-1)</f>
        <v>0.92804167330871046</v>
      </c>
      <c r="H94" s="55">
        <f>H90-H92</f>
        <v>4118847</v>
      </c>
      <c r="I94" s="56">
        <f>I90-I92</f>
        <v>10188393</v>
      </c>
      <c r="J94" s="57" t="str">
        <f>IF(OR((((H94/I94)*100)-100)&gt;0,(((H94/I94)*100)-100)=0),"+","-")</f>
        <v>-</v>
      </c>
      <c r="K94" s="58">
        <f>ABS(H94/I94-1)</f>
        <v>0.5957314367437534</v>
      </c>
      <c r="O94" s="24" t="s">
        <v>54</v>
      </c>
      <c r="P94" s="43" t="s">
        <v>55</v>
      </c>
      <c r="Q94" s="69"/>
      <c r="R94" s="20"/>
      <c r="S94" s="19"/>
      <c r="T94" s="71"/>
      <c r="U94" s="71"/>
      <c r="V94" s="20"/>
      <c r="AB94" s="43"/>
      <c r="AC94" s="43"/>
      <c r="AD94" s="44"/>
      <c r="AE94" s="61"/>
      <c r="AF94" s="43"/>
      <c r="AG94" s="43"/>
      <c r="AH94" s="44"/>
      <c r="AI94" s="61"/>
      <c r="AN94" s="43"/>
      <c r="AO94" s="69"/>
      <c r="AP94" s="20"/>
      <c r="AQ94" s="19"/>
      <c r="AR94" s="71"/>
      <c r="AS94" s="71"/>
      <c r="AU94" s="22"/>
    </row>
    <row r="95" spans="3:47" ht="3" customHeight="1" x14ac:dyDescent="0.2">
      <c r="D95" s="60"/>
      <c r="E95" s="60"/>
      <c r="H95" s="43"/>
      <c r="I95" s="60"/>
      <c r="V95" s="40"/>
      <c r="AB95" s="43"/>
      <c r="AC95" s="43"/>
      <c r="AF95" s="43"/>
      <c r="AG95" s="43"/>
    </row>
    <row r="96" spans="3:47" x14ac:dyDescent="0.2">
      <c r="D96" s="60"/>
      <c r="E96" s="60"/>
      <c r="H96" s="43"/>
      <c r="I96" s="60"/>
      <c r="O96" s="24" t="s">
        <v>6</v>
      </c>
      <c r="P96" s="43" t="s">
        <v>56</v>
      </c>
      <c r="Q96" s="69"/>
      <c r="R96" s="20"/>
      <c r="S96" s="19"/>
      <c r="T96" s="71"/>
      <c r="U96" s="71"/>
      <c r="V96" s="44"/>
      <c r="AB96" s="43"/>
      <c r="AC96" s="43"/>
      <c r="AF96" s="43"/>
      <c r="AG96" s="43"/>
      <c r="AN96" s="43"/>
      <c r="AO96" s="69"/>
      <c r="AP96" s="20"/>
      <c r="AQ96" s="19"/>
      <c r="AR96" s="71"/>
      <c r="AS96" s="71"/>
      <c r="AU96" s="47"/>
    </row>
    <row r="97" spans="3:47" ht="3" customHeight="1" x14ac:dyDescent="0.2">
      <c r="D97" s="60"/>
      <c r="E97" s="60"/>
      <c r="H97" s="43"/>
      <c r="I97" s="60"/>
      <c r="AB97" s="43"/>
      <c r="AC97" s="43"/>
      <c r="AF97" s="43"/>
      <c r="AG97" s="43"/>
    </row>
    <row r="98" spans="3:47" x14ac:dyDescent="0.2">
      <c r="C98" s="36" t="s">
        <v>45</v>
      </c>
      <c r="D98" s="54">
        <f>+D82</f>
        <v>471410</v>
      </c>
      <c r="E98" s="51">
        <f>+E82</f>
        <v>6502588</v>
      </c>
      <c r="F98" s="52" t="str">
        <f>IF(OR((((D98/E98)*100)-100)&gt;0,(((D98/E98)*100)-100)=0),"+","-")</f>
        <v>-</v>
      </c>
      <c r="G98" s="53">
        <f>ABS(D98/E98-1)</f>
        <v>0.92750424907744422</v>
      </c>
      <c r="H98" s="54">
        <f>+H82</f>
        <v>13076166</v>
      </c>
      <c r="I98" s="51">
        <f>+I82</f>
        <v>34510848</v>
      </c>
      <c r="J98" s="52" t="str">
        <f>IF(OR((((H98/I98)*100)-100)&gt;0,(((H98/I98)*100)-100)=0),"+","-")</f>
        <v>-</v>
      </c>
      <c r="K98" s="53">
        <f>ABS(H98/I98-1)</f>
        <v>0.62109983504317245</v>
      </c>
      <c r="O98" s="24"/>
      <c r="P98" s="78" t="s">
        <v>57</v>
      </c>
      <c r="Q98" s="71"/>
      <c r="R98" s="20"/>
      <c r="S98" s="22"/>
      <c r="T98" s="71"/>
      <c r="U98" s="71"/>
      <c r="AB98" s="43"/>
      <c r="AC98" s="43"/>
      <c r="AD98" s="44"/>
      <c r="AE98" s="61"/>
      <c r="AF98" s="43"/>
      <c r="AG98" s="43"/>
      <c r="AH98" s="44"/>
      <c r="AI98" s="61"/>
      <c r="AN98" s="78"/>
      <c r="AO98" s="71"/>
      <c r="AP98" s="20"/>
      <c r="AQ98" s="22"/>
      <c r="AR98" s="71"/>
      <c r="AS98" s="71"/>
      <c r="AT98" s="20"/>
      <c r="AU98" s="61"/>
    </row>
    <row r="99" spans="3:47" ht="3" customHeight="1" x14ac:dyDescent="0.2">
      <c r="C99" s="42" t="s">
        <v>58</v>
      </c>
      <c r="D99" s="46"/>
      <c r="E99" s="43"/>
      <c r="F99" s="47"/>
      <c r="G99" s="25"/>
      <c r="H99" s="46"/>
      <c r="I99" s="43"/>
      <c r="J99" s="47"/>
      <c r="K99" s="25"/>
      <c r="O99" s="24"/>
      <c r="Q99" s="71"/>
      <c r="R99" s="20"/>
      <c r="S99" s="22"/>
      <c r="T99" s="71"/>
      <c r="U99" s="71"/>
      <c r="AB99" s="43"/>
      <c r="AC99" s="43"/>
      <c r="AD99" s="47"/>
      <c r="AF99" s="43"/>
      <c r="AG99" s="43"/>
      <c r="AH99" s="47"/>
    </row>
    <row r="100" spans="3:47" x14ac:dyDescent="0.2">
      <c r="C100" s="42" t="s">
        <v>58</v>
      </c>
      <c r="D100" s="46">
        <f>D98-D102</f>
        <v>250652</v>
      </c>
      <c r="E100" s="43">
        <f>E98-E102</f>
        <v>4159565</v>
      </c>
      <c r="F100" s="44" t="str">
        <f>IF(OR((((D100/E100)*100)-100)&gt;0,(((D100/E100)*100)-100)=0),"+","-")</f>
        <v>-</v>
      </c>
      <c r="G100" s="45">
        <f>ABS(D100/E100-1)</f>
        <v>0.93974081424379707</v>
      </c>
      <c r="H100" s="46">
        <f>H98-H102</f>
        <v>7939296</v>
      </c>
      <c r="I100" s="43">
        <f>I98-I102</f>
        <v>21957259</v>
      </c>
      <c r="J100" s="44" t="str">
        <f>IF(OR((((H100/I100)*100)-100)&gt;0,(((H100/I100)*100)-100)=0),"+","-")</f>
        <v>-</v>
      </c>
      <c r="K100" s="45">
        <f>ABS(H100/I100-1)</f>
        <v>0.63842044218725114</v>
      </c>
      <c r="P100" s="78" t="s">
        <v>59</v>
      </c>
      <c r="AB100" s="43"/>
      <c r="AC100" s="43"/>
      <c r="AD100" s="44"/>
      <c r="AE100" s="61"/>
      <c r="AF100" s="43"/>
      <c r="AG100" s="43"/>
      <c r="AH100" s="44"/>
      <c r="AI100" s="61"/>
      <c r="AN100" s="78"/>
      <c r="AO100" s="71"/>
      <c r="AP100" s="20"/>
      <c r="AQ100" s="22"/>
      <c r="AR100" s="71"/>
      <c r="AS100" s="71"/>
      <c r="AT100" s="20"/>
      <c r="AU100" s="61"/>
    </row>
    <row r="101" spans="3:47" ht="3" customHeight="1" x14ac:dyDescent="0.2">
      <c r="C101" s="42"/>
      <c r="D101" s="46"/>
      <c r="E101" s="43"/>
      <c r="F101" s="47"/>
      <c r="G101" s="25"/>
      <c r="H101" s="46"/>
      <c r="I101" s="43"/>
      <c r="J101" s="47"/>
      <c r="K101" s="25"/>
      <c r="O101" s="24"/>
      <c r="Q101" s="76"/>
      <c r="R101" s="40"/>
      <c r="S101" s="47"/>
      <c r="T101" s="76"/>
      <c r="U101" s="76"/>
      <c r="AB101" s="43"/>
      <c r="AC101" s="43"/>
      <c r="AD101" s="47"/>
      <c r="AF101" s="43"/>
      <c r="AG101" s="43"/>
      <c r="AH101" s="47"/>
      <c r="AT101" s="20"/>
    </row>
    <row r="102" spans="3:47" x14ac:dyDescent="0.2">
      <c r="C102" s="59" t="s">
        <v>60</v>
      </c>
      <c r="D102" s="55">
        <v>220758</v>
      </c>
      <c r="E102" s="56">
        <f>'[1]QV data'!G22</f>
        <v>2343023</v>
      </c>
      <c r="F102" s="57" t="str">
        <f>IF(OR((((D102/E102)*100)-100)&gt;0,(((D102/E102)*100)-100)=0),"+","-")</f>
        <v>-</v>
      </c>
      <c r="G102" s="58">
        <f>ABS(D102/E102-1)</f>
        <v>0.90578069442766884</v>
      </c>
      <c r="H102" s="55">
        <f>SUM('[1]QV data'!$N22:S22)</f>
        <v>5136870</v>
      </c>
      <c r="I102" s="56">
        <f>SUM('[1]QV data'!$B22:G22)</f>
        <v>12553589</v>
      </c>
      <c r="J102" s="57" t="str">
        <f>IF(OR((((H102/I102)*100)-100)&gt;0,(((H102/I102)*100)-100)=0),"+","-")</f>
        <v>-</v>
      </c>
      <c r="K102" s="58">
        <f>ABS(H102/I102-1)</f>
        <v>0.59080466948535593</v>
      </c>
      <c r="P102" s="78"/>
      <c r="AB102" s="43"/>
      <c r="AC102" s="43"/>
      <c r="AD102" s="44"/>
      <c r="AE102" s="61"/>
      <c r="AF102" s="43"/>
      <c r="AG102" s="43"/>
      <c r="AH102" s="44"/>
      <c r="AI102" s="61"/>
      <c r="AT102" s="20"/>
      <c r="AU102" s="61"/>
    </row>
    <row r="103" spans="3:47" ht="3" customHeight="1" x14ac:dyDescent="0.2">
      <c r="H103" s="60"/>
      <c r="I103" s="60"/>
      <c r="AF103" s="43"/>
      <c r="AG103" s="43"/>
    </row>
    <row r="104" spans="3:47" x14ac:dyDescent="0.2">
      <c r="H104" s="60"/>
      <c r="I104" s="60"/>
      <c r="P104" s="78"/>
      <c r="AF104" s="43"/>
      <c r="AG104" s="43"/>
      <c r="AN104" s="78"/>
      <c r="AO104" s="43"/>
      <c r="AP104" s="44"/>
      <c r="AQ104" s="61"/>
      <c r="AR104" s="43"/>
      <c r="AS104" s="43"/>
    </row>
    <row r="105" spans="3:47" ht="3" customHeight="1" x14ac:dyDescent="0.2">
      <c r="H105" s="60"/>
      <c r="I105" s="60"/>
      <c r="AF105" s="43"/>
      <c r="AG105" s="43"/>
      <c r="AN105" s="69"/>
      <c r="AO105" s="43"/>
      <c r="AP105" s="44"/>
      <c r="AQ105" s="61"/>
      <c r="AR105" s="43"/>
      <c r="AS105" s="43"/>
    </row>
    <row r="106" spans="3:47" x14ac:dyDescent="0.2">
      <c r="C106" s="2" t="s">
        <v>61</v>
      </c>
      <c r="H106" s="60"/>
      <c r="I106" s="60"/>
      <c r="AF106" s="43"/>
      <c r="AG106" s="43"/>
      <c r="AT106" s="47"/>
    </row>
    <row r="107" spans="3:47" ht="3" customHeight="1" x14ac:dyDescent="0.2">
      <c r="H107" s="60"/>
      <c r="I107" s="60"/>
      <c r="AF107" s="43"/>
      <c r="AG107" s="43"/>
    </row>
    <row r="108" spans="3:47" x14ac:dyDescent="0.2">
      <c r="H108" s="60"/>
      <c r="I108" s="60"/>
      <c r="AF108" s="43"/>
      <c r="AG108" s="43"/>
    </row>
    <row r="109" spans="3:47" x14ac:dyDescent="0.2">
      <c r="H109" s="60"/>
      <c r="I109" s="60"/>
      <c r="AF109" s="43"/>
      <c r="AG109" s="43"/>
    </row>
    <row r="110" spans="3:47" x14ac:dyDescent="0.2">
      <c r="H110" s="60"/>
      <c r="I110" s="60"/>
      <c r="AF110" s="43"/>
      <c r="AG110" s="43"/>
      <c r="AR110" s="43"/>
      <c r="AS110" s="43"/>
    </row>
    <row r="111" spans="3:47" x14ac:dyDescent="0.2">
      <c r="H111" s="60"/>
      <c r="I111" s="60"/>
      <c r="AF111" s="43"/>
      <c r="AG111" s="43"/>
      <c r="AR111" s="43"/>
      <c r="AS111" s="43"/>
    </row>
    <row r="112" spans="3:47" x14ac:dyDescent="0.2">
      <c r="H112" s="60"/>
      <c r="I112" s="60"/>
      <c r="AF112" s="43"/>
      <c r="AG112" s="43"/>
      <c r="AR112" s="43"/>
      <c r="AS112" s="43"/>
    </row>
    <row r="113" spans="8:45" x14ac:dyDescent="0.2">
      <c r="H113" s="60"/>
      <c r="I113" s="60"/>
      <c r="AF113" s="43"/>
      <c r="AG113" s="43"/>
      <c r="AR113" s="43"/>
      <c r="AS113" s="43"/>
    </row>
    <row r="114" spans="8:45" x14ac:dyDescent="0.2">
      <c r="H114" s="60"/>
      <c r="I114" s="60"/>
      <c r="AF114" s="43"/>
      <c r="AG114" s="43"/>
      <c r="AR114" s="43"/>
      <c r="AS114" s="43"/>
    </row>
    <row r="115" spans="8:45" x14ac:dyDescent="0.2">
      <c r="AR115" s="43"/>
      <c r="AS115" s="43"/>
    </row>
    <row r="502" spans="3:3" x14ac:dyDescent="0.2">
      <c r="C502" s="5"/>
    </row>
  </sheetData>
  <pageMargins left="0.7" right="0.7" top="0.75" bottom="0.75" header="0.3" footer="0.3"/>
  <pageSetup paperSize="9" scale="41" orientation="portrait" r:id="rId1"/>
  <ignoredErrors>
    <ignoredError sqref="S33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2020-07-20T14:32:13Z</dcterms:modified>
</cp:coreProperties>
</file>